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D:\project\"/>
    </mc:Choice>
  </mc:AlternateContent>
  <xr:revisionPtr revIDLastSave="0" documentId="13_ncr:1_{7CB8C62D-6AC5-41C2-AD4E-58562B1A5D6B}" xr6:coauthVersionLast="47" xr6:coauthVersionMax="47" xr10:uidLastSave="{00000000-0000-0000-0000-000000000000}"/>
  <bookViews>
    <workbookView xWindow="-108" yWindow="-108" windowWidth="23256" windowHeight="12576" activeTab="3" xr2:uid="{0A0D8D68-EFC2-4074-BDCA-85DAF874A3F1}"/>
  </bookViews>
  <sheets>
    <sheet name="Input Data" sheetId="2" r:id="rId1"/>
    <sheet name="Master Data" sheetId="1" r:id="rId2"/>
    <sheet name="Analysis" sheetId="3" r:id="rId3"/>
    <sheet name="Dashboard" sheetId="4" r:id="rId4"/>
  </sheets>
  <definedNames>
    <definedName name="_xlchart.v1.2" hidden="1">Analysis!$AF$2</definedName>
    <definedName name="Category">OFFSET(Analysis!$AF$2,1,0,COUNT(Analysis!$AG:$AG))</definedName>
    <definedName name="CategoryRange">OFFSET(Analysis!$AF$2,1,1,COUNT(Analysis!$AG:$AG))</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 i="3" l="1" a="1"/>
  <c r="AK3" i="3" s="1"/>
  <c r="AI3" i="3" s="1"/>
  <c r="AJ3" i="3" a="1"/>
  <c r="AJ3" i="3" s="1"/>
  <c r="W3" i="3" a="1"/>
  <c r="W3" i="3" s="1"/>
  <c r="AC1" i="3"/>
  <c r="AD1" i="3" s="1"/>
  <c r="AC3" i="3" s="1" a="1"/>
  <c r="AC3" i="3" s="1"/>
  <c r="Z3" i="3" a="1"/>
  <c r="Z3" i="3" s="1"/>
  <c r="Y3" i="3" a="1"/>
  <c r="Y3" i="3" s="1"/>
  <c r="V3" i="3" s="1"/>
  <c r="X3" i="3" a="1"/>
  <c r="X3" i="3" s="1"/>
  <c r="N14" i="3"/>
  <c r="O14" i="3" s="1"/>
  <c r="N13" i="3"/>
  <c r="O13" i="3" s="1"/>
  <c r="N12" i="3"/>
  <c r="O12" i="3" s="1"/>
  <c r="N11" i="3"/>
  <c r="O11" i="3" s="1"/>
  <c r="N10" i="3"/>
  <c r="O10" i="3" s="1"/>
  <c r="N9" i="3"/>
  <c r="O9" i="3" s="1"/>
  <c r="N8" i="3"/>
  <c r="O8" i="3" s="1"/>
  <c r="N7" i="3"/>
  <c r="O7" i="3" s="1"/>
  <c r="N6" i="3"/>
  <c r="O6" i="3" s="1"/>
  <c r="N5" i="3"/>
  <c r="O5" i="3" s="1"/>
  <c r="N4" i="3"/>
  <c r="O4" i="3" s="1"/>
  <c r="N3" i="3"/>
  <c r="O3" i="3" s="1"/>
  <c r="M14" i="3"/>
  <c r="M13" i="3"/>
  <c r="M12" i="3"/>
  <c r="M11" i="3"/>
  <c r="M10" i="3"/>
  <c r="M9" i="3"/>
  <c r="M8" i="3"/>
  <c r="M7" i="3"/>
  <c r="M6" i="3"/>
  <c r="M5" i="3"/>
  <c r="M4" i="3"/>
  <c r="M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L2" i="2"/>
  <c r="N2" i="2" s="1"/>
  <c r="L3" i="2"/>
  <c r="N3" i="2" s="1"/>
  <c r="L4" i="2"/>
  <c r="N4" i="2" s="1"/>
  <c r="L5" i="2"/>
  <c r="N5" i="2" s="1"/>
  <c r="L6" i="2"/>
  <c r="N6" i="2" s="1"/>
  <c r="L7" i="2"/>
  <c r="N7" i="2" s="1"/>
  <c r="L8" i="2"/>
  <c r="N8" i="2" s="1"/>
  <c r="L9" i="2"/>
  <c r="N9" i="2" s="1"/>
  <c r="L10" i="2"/>
  <c r="N10" i="2" s="1"/>
  <c r="L11" i="2"/>
  <c r="N11" i="2" s="1"/>
  <c r="L12" i="2"/>
  <c r="N12" i="2" s="1"/>
  <c r="L13" i="2"/>
  <c r="N13" i="2" s="1"/>
  <c r="L14" i="2"/>
  <c r="N14" i="2" s="1"/>
  <c r="L15" i="2"/>
  <c r="N15" i="2" s="1"/>
  <c r="L16" i="2"/>
  <c r="N16" i="2" s="1"/>
  <c r="L17" i="2"/>
  <c r="N17" i="2" s="1"/>
  <c r="L18" i="2"/>
  <c r="N18" i="2" s="1"/>
  <c r="L19" i="2"/>
  <c r="N19" i="2" s="1"/>
  <c r="L20" i="2"/>
  <c r="N20" i="2" s="1"/>
  <c r="L21" i="2"/>
  <c r="N21" i="2" s="1"/>
  <c r="L22" i="2"/>
  <c r="N22" i="2" s="1"/>
  <c r="L23" i="2"/>
  <c r="N23" i="2" s="1"/>
  <c r="L24" i="2"/>
  <c r="N24" i="2" s="1"/>
  <c r="L25" i="2"/>
  <c r="N25" i="2" s="1"/>
  <c r="L26" i="2"/>
  <c r="N26" i="2" s="1"/>
  <c r="L27" i="2"/>
  <c r="N27" i="2" s="1"/>
  <c r="L28" i="2"/>
  <c r="N28" i="2" s="1"/>
  <c r="L29" i="2"/>
  <c r="N29" i="2" s="1"/>
  <c r="L30" i="2"/>
  <c r="N30" i="2" s="1"/>
  <c r="L31" i="2"/>
  <c r="N31" i="2" s="1"/>
  <c r="L32" i="2"/>
  <c r="N32" i="2" s="1"/>
  <c r="L33" i="2"/>
  <c r="N33" i="2" s="1"/>
  <c r="L34" i="2"/>
  <c r="N34" i="2" s="1"/>
  <c r="L35" i="2"/>
  <c r="N35" i="2" s="1"/>
  <c r="L36" i="2"/>
  <c r="N36" i="2" s="1"/>
  <c r="L37" i="2"/>
  <c r="N37" i="2" s="1"/>
  <c r="L38" i="2"/>
  <c r="N38" i="2" s="1"/>
  <c r="L39" i="2"/>
  <c r="N39" i="2" s="1"/>
  <c r="L40" i="2"/>
  <c r="N40" i="2" s="1"/>
  <c r="L41" i="2"/>
  <c r="N41" i="2" s="1"/>
  <c r="L42" i="2"/>
  <c r="N42" i="2" s="1"/>
  <c r="L43" i="2"/>
  <c r="N43" i="2" s="1"/>
  <c r="L44" i="2"/>
  <c r="N44" i="2" s="1"/>
  <c r="L45" i="2"/>
  <c r="N45" i="2" s="1"/>
  <c r="L46" i="2"/>
  <c r="N46" i="2" s="1"/>
  <c r="L47" i="2"/>
  <c r="N47" i="2" s="1"/>
  <c r="L48" i="2"/>
  <c r="N48" i="2" s="1"/>
  <c r="L49" i="2"/>
  <c r="N49" i="2" s="1"/>
  <c r="L50" i="2"/>
  <c r="N50" i="2" s="1"/>
  <c r="L51" i="2"/>
  <c r="N51" i="2" s="1"/>
  <c r="L52" i="2"/>
  <c r="N52" i="2" s="1"/>
  <c r="L53" i="2"/>
  <c r="N53" i="2" s="1"/>
  <c r="L54" i="2"/>
  <c r="N54" i="2" s="1"/>
  <c r="L55" i="2"/>
  <c r="N55" i="2" s="1"/>
  <c r="L56" i="2"/>
  <c r="N56" i="2" s="1"/>
  <c r="L57" i="2"/>
  <c r="N57" i="2" s="1"/>
  <c r="L58" i="2"/>
  <c r="N58" i="2" s="1"/>
  <c r="L59" i="2"/>
  <c r="N59" i="2" s="1"/>
  <c r="L60" i="2"/>
  <c r="N60" i="2" s="1"/>
  <c r="L61" i="2"/>
  <c r="N61" i="2" s="1"/>
  <c r="L62" i="2"/>
  <c r="N62" i="2" s="1"/>
  <c r="L63" i="2"/>
  <c r="N63" i="2" s="1"/>
  <c r="L64" i="2"/>
  <c r="N64" i="2" s="1"/>
  <c r="L65" i="2"/>
  <c r="N65" i="2" s="1"/>
  <c r="L66" i="2"/>
  <c r="N66" i="2" s="1"/>
  <c r="L67" i="2"/>
  <c r="N67" i="2" s="1"/>
  <c r="L68" i="2"/>
  <c r="N68" i="2" s="1"/>
  <c r="L69" i="2"/>
  <c r="N69" i="2" s="1"/>
  <c r="L70" i="2"/>
  <c r="N70" i="2" s="1"/>
  <c r="L71" i="2"/>
  <c r="N71" i="2" s="1"/>
  <c r="L72" i="2"/>
  <c r="N72" i="2" s="1"/>
  <c r="L73" i="2"/>
  <c r="N73" i="2" s="1"/>
  <c r="L74" i="2"/>
  <c r="N74" i="2" s="1"/>
  <c r="L75" i="2"/>
  <c r="N75" i="2" s="1"/>
  <c r="L76" i="2"/>
  <c r="N76" i="2" s="1"/>
  <c r="L77" i="2"/>
  <c r="N77" i="2" s="1"/>
  <c r="L78" i="2"/>
  <c r="N78" i="2" s="1"/>
  <c r="L79" i="2"/>
  <c r="N79" i="2" s="1"/>
  <c r="L80" i="2"/>
  <c r="N80" i="2" s="1"/>
  <c r="L81" i="2"/>
  <c r="N81" i="2" s="1"/>
  <c r="L82" i="2"/>
  <c r="N82" i="2" s="1"/>
  <c r="L83" i="2"/>
  <c r="N83" i="2" s="1"/>
  <c r="L84" i="2"/>
  <c r="N84" i="2" s="1"/>
  <c r="L85" i="2"/>
  <c r="N85" i="2" s="1"/>
  <c r="L86" i="2"/>
  <c r="N86" i="2" s="1"/>
  <c r="L87" i="2"/>
  <c r="N87" i="2" s="1"/>
  <c r="L88" i="2"/>
  <c r="N88" i="2" s="1"/>
  <c r="L89" i="2"/>
  <c r="N89" i="2" s="1"/>
  <c r="L90" i="2"/>
  <c r="N90" i="2" s="1"/>
  <c r="L91" i="2"/>
  <c r="N91" i="2" s="1"/>
  <c r="L92" i="2"/>
  <c r="N92" i="2" s="1"/>
  <c r="L93" i="2"/>
  <c r="N93" i="2" s="1"/>
  <c r="L94" i="2"/>
  <c r="N94" i="2" s="1"/>
  <c r="L95" i="2"/>
  <c r="N95" i="2" s="1"/>
  <c r="L96" i="2"/>
  <c r="N96" i="2" s="1"/>
  <c r="L97" i="2"/>
  <c r="N97" i="2" s="1"/>
  <c r="L98" i="2"/>
  <c r="N98" i="2" s="1"/>
  <c r="L99" i="2"/>
  <c r="N99" i="2" s="1"/>
  <c r="L100" i="2"/>
  <c r="N100" i="2" s="1"/>
  <c r="L101" i="2"/>
  <c r="N101" i="2" s="1"/>
  <c r="L102" i="2"/>
  <c r="N102" i="2" s="1"/>
  <c r="L103" i="2"/>
  <c r="N103" i="2" s="1"/>
  <c r="L104" i="2"/>
  <c r="N104" i="2" s="1"/>
  <c r="L105" i="2"/>
  <c r="N105" i="2" s="1"/>
  <c r="L106" i="2"/>
  <c r="N106" i="2" s="1"/>
  <c r="L107" i="2"/>
  <c r="N107" i="2" s="1"/>
  <c r="L108" i="2"/>
  <c r="N108" i="2" s="1"/>
  <c r="L109" i="2"/>
  <c r="N109" i="2" s="1"/>
  <c r="L110" i="2"/>
  <c r="N110" i="2" s="1"/>
  <c r="L111" i="2"/>
  <c r="N111" i="2" s="1"/>
  <c r="L112" i="2"/>
  <c r="N112" i="2" s="1"/>
  <c r="L113" i="2"/>
  <c r="N113" i="2" s="1"/>
  <c r="L114" i="2"/>
  <c r="N114" i="2" s="1"/>
  <c r="L115" i="2"/>
  <c r="N115" i="2" s="1"/>
  <c r="L116" i="2"/>
  <c r="N116" i="2" s="1"/>
  <c r="L117" i="2"/>
  <c r="N117" i="2" s="1"/>
  <c r="L118" i="2"/>
  <c r="N118" i="2" s="1"/>
  <c r="L119" i="2"/>
  <c r="N119" i="2" s="1"/>
  <c r="L120" i="2"/>
  <c r="N120" i="2" s="1"/>
  <c r="L121" i="2"/>
  <c r="N121" i="2" s="1"/>
  <c r="L122" i="2"/>
  <c r="N122" i="2" s="1"/>
  <c r="L123" i="2"/>
  <c r="N123" i="2" s="1"/>
  <c r="L124" i="2"/>
  <c r="N124" i="2" s="1"/>
  <c r="L125" i="2"/>
  <c r="N125" i="2" s="1"/>
  <c r="L126" i="2"/>
  <c r="N126" i="2" s="1"/>
  <c r="L127" i="2"/>
  <c r="N127" i="2" s="1"/>
  <c r="L128" i="2"/>
  <c r="N128" i="2" s="1"/>
  <c r="L129" i="2"/>
  <c r="N129" i="2" s="1"/>
  <c r="L130" i="2"/>
  <c r="N130" i="2" s="1"/>
  <c r="L131" i="2"/>
  <c r="N131" i="2" s="1"/>
  <c r="L132" i="2"/>
  <c r="N132" i="2" s="1"/>
  <c r="L133" i="2"/>
  <c r="N133" i="2" s="1"/>
  <c r="L134" i="2"/>
  <c r="N134" i="2" s="1"/>
  <c r="L135" i="2"/>
  <c r="N135" i="2" s="1"/>
  <c r="L136" i="2"/>
  <c r="N136" i="2" s="1"/>
  <c r="L137" i="2"/>
  <c r="N137" i="2" s="1"/>
  <c r="L138" i="2"/>
  <c r="N138" i="2" s="1"/>
  <c r="L139" i="2"/>
  <c r="N139" i="2" s="1"/>
  <c r="L140" i="2"/>
  <c r="N140" i="2" s="1"/>
  <c r="L141" i="2"/>
  <c r="N141" i="2" s="1"/>
  <c r="L142" i="2"/>
  <c r="N142" i="2" s="1"/>
  <c r="L143" i="2"/>
  <c r="N143" i="2" s="1"/>
  <c r="L144" i="2"/>
  <c r="N144" i="2" s="1"/>
  <c r="L145" i="2"/>
  <c r="N145" i="2" s="1"/>
  <c r="L146" i="2"/>
  <c r="N146" i="2" s="1"/>
  <c r="L147" i="2"/>
  <c r="N147" i="2" s="1"/>
  <c r="L148" i="2"/>
  <c r="N148" i="2" s="1"/>
  <c r="L149" i="2"/>
  <c r="N149" i="2" s="1"/>
  <c r="L150" i="2"/>
  <c r="N150" i="2" s="1"/>
  <c r="L151" i="2"/>
  <c r="N151" i="2" s="1"/>
  <c r="L152" i="2"/>
  <c r="N152" i="2" s="1"/>
  <c r="L153" i="2"/>
  <c r="N153" i="2" s="1"/>
  <c r="L154" i="2"/>
  <c r="N154" i="2" s="1"/>
  <c r="L155" i="2"/>
  <c r="N155" i="2" s="1"/>
  <c r="L156" i="2"/>
  <c r="N156" i="2" s="1"/>
  <c r="L157" i="2"/>
  <c r="N157" i="2" s="1"/>
  <c r="L158" i="2"/>
  <c r="N158" i="2" s="1"/>
  <c r="L159" i="2"/>
  <c r="N159" i="2" s="1"/>
  <c r="L160" i="2"/>
  <c r="N160" i="2" s="1"/>
  <c r="L161" i="2"/>
  <c r="N161" i="2" s="1"/>
  <c r="L162" i="2"/>
  <c r="N162" i="2" s="1"/>
  <c r="L163" i="2"/>
  <c r="N163" i="2" s="1"/>
  <c r="L164" i="2"/>
  <c r="N164" i="2" s="1"/>
  <c r="L165" i="2"/>
  <c r="N165" i="2" s="1"/>
  <c r="L166" i="2"/>
  <c r="N166" i="2" s="1"/>
  <c r="L167" i="2"/>
  <c r="N167" i="2" s="1"/>
  <c r="L168" i="2"/>
  <c r="N168" i="2" s="1"/>
  <c r="L169" i="2"/>
  <c r="N169" i="2" s="1"/>
  <c r="L170" i="2"/>
  <c r="N170" i="2" s="1"/>
  <c r="L171" i="2"/>
  <c r="N171" i="2" s="1"/>
  <c r="L172" i="2"/>
  <c r="N172" i="2" s="1"/>
  <c r="L173" i="2"/>
  <c r="N173" i="2" s="1"/>
  <c r="L174" i="2"/>
  <c r="N174" i="2" s="1"/>
  <c r="L175" i="2"/>
  <c r="N175" i="2" s="1"/>
  <c r="L176" i="2"/>
  <c r="N176" i="2" s="1"/>
  <c r="L177" i="2"/>
  <c r="N177" i="2" s="1"/>
  <c r="L178" i="2"/>
  <c r="N178" i="2" s="1"/>
  <c r="L179" i="2"/>
  <c r="N179" i="2" s="1"/>
  <c r="L180" i="2"/>
  <c r="N180" i="2" s="1"/>
  <c r="L181" i="2"/>
  <c r="N181" i="2" s="1"/>
  <c r="L182" i="2"/>
  <c r="N182" i="2" s="1"/>
  <c r="L183" i="2"/>
  <c r="N183" i="2" s="1"/>
  <c r="L184" i="2"/>
  <c r="N184" i="2" s="1"/>
  <c r="L185" i="2"/>
  <c r="N185" i="2" s="1"/>
  <c r="L186" i="2"/>
  <c r="N186" i="2" s="1"/>
  <c r="L187" i="2"/>
  <c r="N187" i="2" s="1"/>
  <c r="L188" i="2"/>
  <c r="N188" i="2" s="1"/>
  <c r="L189" i="2"/>
  <c r="N189" i="2" s="1"/>
  <c r="L190" i="2"/>
  <c r="N190" i="2" s="1"/>
  <c r="L191" i="2"/>
  <c r="N191" i="2" s="1"/>
  <c r="L192" i="2"/>
  <c r="N192" i="2" s="1"/>
  <c r="L193" i="2"/>
  <c r="N193" i="2" s="1"/>
  <c r="L194" i="2"/>
  <c r="N194" i="2" s="1"/>
  <c r="L195" i="2"/>
  <c r="N195" i="2" s="1"/>
  <c r="L196" i="2"/>
  <c r="N196" i="2" s="1"/>
  <c r="L197" i="2"/>
  <c r="N197" i="2" s="1"/>
  <c r="L198" i="2"/>
  <c r="N198" i="2" s="1"/>
  <c r="L199" i="2"/>
  <c r="N199" i="2" s="1"/>
  <c r="L200" i="2"/>
  <c r="N200" i="2" s="1"/>
  <c r="L201" i="2"/>
  <c r="N201" i="2" s="1"/>
  <c r="L202" i="2"/>
  <c r="N202" i="2" s="1"/>
  <c r="L203" i="2"/>
  <c r="N203" i="2" s="1"/>
  <c r="L204" i="2"/>
  <c r="N204" i="2" s="1"/>
  <c r="L205" i="2"/>
  <c r="N205" i="2" s="1"/>
  <c r="L206" i="2"/>
  <c r="N206" i="2" s="1"/>
  <c r="L207" i="2"/>
  <c r="N207" i="2" s="1"/>
  <c r="L208" i="2"/>
  <c r="N208" i="2" s="1"/>
  <c r="L209" i="2"/>
  <c r="N209" i="2" s="1"/>
  <c r="L210" i="2"/>
  <c r="N210" i="2" s="1"/>
  <c r="L211" i="2"/>
  <c r="N211" i="2" s="1"/>
  <c r="L212" i="2"/>
  <c r="N212" i="2" s="1"/>
  <c r="L213" i="2"/>
  <c r="N213" i="2" s="1"/>
  <c r="L214" i="2"/>
  <c r="N214" i="2" s="1"/>
  <c r="L215" i="2"/>
  <c r="N215" i="2" s="1"/>
  <c r="L216" i="2"/>
  <c r="N216" i="2" s="1"/>
  <c r="L217" i="2"/>
  <c r="N217" i="2" s="1"/>
  <c r="L218" i="2"/>
  <c r="N218" i="2" s="1"/>
  <c r="L219" i="2"/>
  <c r="N219" i="2" s="1"/>
  <c r="L220" i="2"/>
  <c r="N220" i="2" s="1"/>
  <c r="L221" i="2"/>
  <c r="N221" i="2" s="1"/>
  <c r="L222" i="2"/>
  <c r="N222" i="2" s="1"/>
  <c r="L223" i="2"/>
  <c r="N223" i="2" s="1"/>
  <c r="L224" i="2"/>
  <c r="N224" i="2" s="1"/>
  <c r="L225" i="2"/>
  <c r="N225" i="2" s="1"/>
  <c r="L226" i="2"/>
  <c r="N226" i="2" s="1"/>
  <c r="L227" i="2"/>
  <c r="N227" i="2" s="1"/>
  <c r="L228" i="2"/>
  <c r="N228" i="2" s="1"/>
  <c r="L229" i="2"/>
  <c r="N229" i="2" s="1"/>
  <c r="L230" i="2"/>
  <c r="N230" i="2" s="1"/>
  <c r="L231" i="2"/>
  <c r="N231" i="2" s="1"/>
  <c r="L232" i="2"/>
  <c r="N232" i="2" s="1"/>
  <c r="L233" i="2"/>
  <c r="N233" i="2" s="1"/>
  <c r="L234" i="2"/>
  <c r="N234" i="2" s="1"/>
  <c r="L235" i="2"/>
  <c r="N235" i="2" s="1"/>
  <c r="L236" i="2"/>
  <c r="N236" i="2" s="1"/>
  <c r="L237" i="2"/>
  <c r="N237" i="2" s="1"/>
  <c r="L238" i="2"/>
  <c r="N238" i="2" s="1"/>
  <c r="L239" i="2"/>
  <c r="N239" i="2" s="1"/>
  <c r="L240" i="2"/>
  <c r="N240" i="2" s="1"/>
  <c r="L241" i="2"/>
  <c r="N241" i="2" s="1"/>
  <c r="L242" i="2"/>
  <c r="N242" i="2" s="1"/>
  <c r="L243" i="2"/>
  <c r="N243" i="2" s="1"/>
  <c r="L244" i="2"/>
  <c r="N244" i="2" s="1"/>
  <c r="L245" i="2"/>
  <c r="N245" i="2" s="1"/>
  <c r="L246" i="2"/>
  <c r="N246" i="2" s="1"/>
  <c r="L247" i="2"/>
  <c r="N247" i="2" s="1"/>
  <c r="L248" i="2"/>
  <c r="N248" i="2" s="1"/>
  <c r="L249" i="2"/>
  <c r="N249" i="2" s="1"/>
  <c r="L250" i="2"/>
  <c r="N250" i="2" s="1"/>
  <c r="L251" i="2"/>
  <c r="N251" i="2" s="1"/>
  <c r="L252" i="2"/>
  <c r="N252" i="2" s="1"/>
  <c r="L253" i="2"/>
  <c r="N253" i="2" s="1"/>
  <c r="L254" i="2"/>
  <c r="N254" i="2" s="1"/>
  <c r="L255" i="2"/>
  <c r="N255" i="2" s="1"/>
  <c r="L256" i="2"/>
  <c r="N256" i="2" s="1"/>
  <c r="L257" i="2"/>
  <c r="N257" i="2" s="1"/>
  <c r="L258" i="2"/>
  <c r="N258" i="2" s="1"/>
  <c r="L259" i="2"/>
  <c r="N259" i="2" s="1"/>
  <c r="L260" i="2"/>
  <c r="N260" i="2" s="1"/>
  <c r="L261" i="2"/>
  <c r="N261" i="2" s="1"/>
  <c r="L262" i="2"/>
  <c r="N262" i="2" s="1"/>
  <c r="L263" i="2"/>
  <c r="N263" i="2" s="1"/>
  <c r="L264" i="2"/>
  <c r="N264" i="2" s="1"/>
  <c r="L265" i="2"/>
  <c r="N265" i="2" s="1"/>
  <c r="L266" i="2"/>
  <c r="N266" i="2" s="1"/>
  <c r="L267" i="2"/>
  <c r="N267" i="2" s="1"/>
  <c r="L268" i="2"/>
  <c r="N268" i="2" s="1"/>
  <c r="L269" i="2"/>
  <c r="N269" i="2" s="1"/>
  <c r="L270" i="2"/>
  <c r="N270" i="2" s="1"/>
  <c r="L271" i="2"/>
  <c r="N271" i="2" s="1"/>
  <c r="L272" i="2"/>
  <c r="N272" i="2" s="1"/>
  <c r="L273" i="2"/>
  <c r="N273" i="2" s="1"/>
  <c r="L274" i="2"/>
  <c r="N274" i="2" s="1"/>
  <c r="L275" i="2"/>
  <c r="N275" i="2" s="1"/>
  <c r="L276" i="2"/>
  <c r="N276" i="2" s="1"/>
  <c r="L277" i="2"/>
  <c r="N277" i="2" s="1"/>
  <c r="L278" i="2"/>
  <c r="N278" i="2" s="1"/>
  <c r="L279" i="2"/>
  <c r="N279" i="2" s="1"/>
  <c r="L280" i="2"/>
  <c r="N280" i="2" s="1"/>
  <c r="L281" i="2"/>
  <c r="N281" i="2" s="1"/>
  <c r="L282" i="2"/>
  <c r="N282" i="2" s="1"/>
  <c r="L283" i="2"/>
  <c r="N283" i="2" s="1"/>
  <c r="L284" i="2"/>
  <c r="N284" i="2" s="1"/>
  <c r="L285" i="2"/>
  <c r="N285" i="2" s="1"/>
  <c r="L286" i="2"/>
  <c r="N286" i="2" s="1"/>
  <c r="L287" i="2"/>
  <c r="N287" i="2" s="1"/>
  <c r="L288" i="2"/>
  <c r="N288" i="2" s="1"/>
  <c r="L289" i="2"/>
  <c r="N289" i="2" s="1"/>
  <c r="L290" i="2"/>
  <c r="N290" i="2" s="1"/>
  <c r="L291" i="2"/>
  <c r="N291" i="2" s="1"/>
  <c r="L292" i="2"/>
  <c r="N292" i="2" s="1"/>
  <c r="L293" i="2"/>
  <c r="N293" i="2" s="1"/>
  <c r="L294" i="2"/>
  <c r="N294" i="2" s="1"/>
  <c r="L295" i="2"/>
  <c r="N295" i="2" s="1"/>
  <c r="L296" i="2"/>
  <c r="N296" i="2" s="1"/>
  <c r="L297" i="2"/>
  <c r="N297" i="2" s="1"/>
  <c r="L298" i="2"/>
  <c r="N298" i="2" s="1"/>
  <c r="L299" i="2"/>
  <c r="N299" i="2" s="1"/>
  <c r="L300" i="2"/>
  <c r="N300" i="2" s="1"/>
  <c r="L301" i="2"/>
  <c r="N301" i="2" s="1"/>
  <c r="L302" i="2"/>
  <c r="N302" i="2" s="1"/>
  <c r="L303" i="2"/>
  <c r="N303" i="2" s="1"/>
  <c r="L304" i="2"/>
  <c r="N304" i="2" s="1"/>
  <c r="L305" i="2"/>
  <c r="N305" i="2" s="1"/>
  <c r="L306" i="2"/>
  <c r="N306" i="2" s="1"/>
  <c r="L307" i="2"/>
  <c r="N307" i="2" s="1"/>
  <c r="L308" i="2"/>
  <c r="N308" i="2" s="1"/>
  <c r="L309" i="2"/>
  <c r="N309" i="2" s="1"/>
  <c r="L310" i="2"/>
  <c r="N310" i="2" s="1"/>
  <c r="L311" i="2"/>
  <c r="N311" i="2" s="1"/>
  <c r="L312" i="2"/>
  <c r="N312" i="2" s="1"/>
  <c r="L313" i="2"/>
  <c r="N313" i="2" s="1"/>
  <c r="L314" i="2"/>
  <c r="N314" i="2" s="1"/>
  <c r="L315" i="2"/>
  <c r="N315" i="2" s="1"/>
  <c r="L316" i="2"/>
  <c r="N316" i="2" s="1"/>
  <c r="L317" i="2"/>
  <c r="N317" i="2" s="1"/>
  <c r="L318" i="2"/>
  <c r="N318" i="2" s="1"/>
  <c r="L319" i="2"/>
  <c r="N319" i="2" s="1"/>
  <c r="L320" i="2"/>
  <c r="N320" i="2" s="1"/>
  <c r="L321" i="2"/>
  <c r="N321" i="2" s="1"/>
  <c r="L322" i="2"/>
  <c r="N322" i="2" s="1"/>
  <c r="L323" i="2"/>
  <c r="N323" i="2" s="1"/>
  <c r="L324" i="2"/>
  <c r="N324" i="2" s="1"/>
  <c r="L325" i="2"/>
  <c r="N325" i="2" s="1"/>
  <c r="L326" i="2"/>
  <c r="N326" i="2" s="1"/>
  <c r="L327" i="2"/>
  <c r="N327" i="2" s="1"/>
  <c r="L328" i="2"/>
  <c r="N328" i="2" s="1"/>
  <c r="L329" i="2"/>
  <c r="N329" i="2" s="1"/>
  <c r="L330" i="2"/>
  <c r="N330" i="2" s="1"/>
  <c r="L331" i="2"/>
  <c r="N331" i="2" s="1"/>
  <c r="L332" i="2"/>
  <c r="N332" i="2" s="1"/>
  <c r="L333" i="2"/>
  <c r="N333" i="2" s="1"/>
  <c r="L334" i="2"/>
  <c r="N334" i="2" s="1"/>
  <c r="L335" i="2"/>
  <c r="N335" i="2" s="1"/>
  <c r="L336" i="2"/>
  <c r="N336" i="2" s="1"/>
  <c r="L337" i="2"/>
  <c r="N337" i="2" s="1"/>
  <c r="L338" i="2"/>
  <c r="N338" i="2" s="1"/>
  <c r="L339" i="2"/>
  <c r="N339" i="2" s="1"/>
  <c r="L340" i="2"/>
  <c r="N340" i="2" s="1"/>
  <c r="L341" i="2"/>
  <c r="N341" i="2" s="1"/>
  <c r="L342" i="2"/>
  <c r="N342" i="2" s="1"/>
  <c r="L343" i="2"/>
  <c r="N343" i="2" s="1"/>
  <c r="L344" i="2"/>
  <c r="N344" i="2" s="1"/>
  <c r="L345" i="2"/>
  <c r="N345" i="2" s="1"/>
  <c r="L346" i="2"/>
  <c r="N346" i="2" s="1"/>
  <c r="L347" i="2"/>
  <c r="N347" i="2" s="1"/>
  <c r="L348" i="2"/>
  <c r="N348" i="2" s="1"/>
  <c r="L349" i="2"/>
  <c r="N349" i="2" s="1"/>
  <c r="L350" i="2"/>
  <c r="N350" i="2" s="1"/>
  <c r="L351" i="2"/>
  <c r="N351" i="2" s="1"/>
  <c r="L352" i="2"/>
  <c r="N352" i="2" s="1"/>
  <c r="L353" i="2"/>
  <c r="N353" i="2" s="1"/>
  <c r="L354" i="2"/>
  <c r="N354" i="2" s="1"/>
  <c r="L355" i="2"/>
  <c r="N355" i="2" s="1"/>
  <c r="L356" i="2"/>
  <c r="N356" i="2" s="1"/>
  <c r="L357" i="2"/>
  <c r="N357" i="2" s="1"/>
  <c r="L358" i="2"/>
  <c r="N358" i="2" s="1"/>
  <c r="L359" i="2"/>
  <c r="N359" i="2" s="1"/>
  <c r="L360" i="2"/>
  <c r="N360" i="2" s="1"/>
  <c r="L361" i="2"/>
  <c r="N361" i="2" s="1"/>
  <c r="L362" i="2"/>
  <c r="N362" i="2" s="1"/>
  <c r="L363" i="2"/>
  <c r="N363" i="2" s="1"/>
  <c r="L364" i="2"/>
  <c r="N364" i="2" s="1"/>
  <c r="L365" i="2"/>
  <c r="N365" i="2" s="1"/>
  <c r="L366" i="2"/>
  <c r="N366" i="2" s="1"/>
  <c r="L367" i="2"/>
  <c r="N367" i="2" s="1"/>
  <c r="L368" i="2"/>
  <c r="N368" i="2" s="1"/>
  <c r="L369" i="2"/>
  <c r="N369" i="2" s="1"/>
  <c r="L370" i="2"/>
  <c r="N370" i="2" s="1"/>
  <c r="L371" i="2"/>
  <c r="N371" i="2" s="1"/>
  <c r="L372" i="2"/>
  <c r="N372" i="2" s="1"/>
  <c r="L373" i="2"/>
  <c r="N373" i="2" s="1"/>
  <c r="L374" i="2"/>
  <c r="N374" i="2" s="1"/>
  <c r="L375" i="2"/>
  <c r="N375" i="2" s="1"/>
  <c r="L376" i="2"/>
  <c r="N376" i="2" s="1"/>
  <c r="L377" i="2"/>
  <c r="N377" i="2" s="1"/>
  <c r="L378" i="2"/>
  <c r="N378" i="2" s="1"/>
  <c r="L379" i="2"/>
  <c r="N379" i="2" s="1"/>
  <c r="L380" i="2"/>
  <c r="N380" i="2" s="1"/>
  <c r="L381" i="2"/>
  <c r="N381" i="2" s="1"/>
  <c r="L382" i="2"/>
  <c r="N382" i="2" s="1"/>
  <c r="L383" i="2"/>
  <c r="N383" i="2" s="1"/>
  <c r="L384" i="2"/>
  <c r="N384" i="2" s="1"/>
  <c r="L385" i="2"/>
  <c r="N385" i="2" s="1"/>
  <c r="L386" i="2"/>
  <c r="N386" i="2" s="1"/>
  <c r="L387" i="2"/>
  <c r="N387" i="2" s="1"/>
  <c r="L388" i="2"/>
  <c r="N388" i="2" s="1"/>
  <c r="L389" i="2"/>
  <c r="N389" i="2" s="1"/>
  <c r="L390" i="2"/>
  <c r="N390" i="2" s="1"/>
  <c r="L391" i="2"/>
  <c r="N391" i="2" s="1"/>
  <c r="L392" i="2"/>
  <c r="N392" i="2" s="1"/>
  <c r="L393" i="2"/>
  <c r="N393" i="2" s="1"/>
  <c r="L394" i="2"/>
  <c r="N394" i="2" s="1"/>
  <c r="L395" i="2"/>
  <c r="N395" i="2" s="1"/>
  <c r="L396" i="2"/>
  <c r="N396" i="2" s="1"/>
  <c r="L397" i="2"/>
  <c r="N397" i="2" s="1"/>
  <c r="L398" i="2"/>
  <c r="N398" i="2" s="1"/>
  <c r="L399" i="2"/>
  <c r="N399" i="2" s="1"/>
  <c r="L400" i="2"/>
  <c r="N400" i="2" s="1"/>
  <c r="L401" i="2"/>
  <c r="N401" i="2" s="1"/>
  <c r="L402" i="2"/>
  <c r="N402" i="2" s="1"/>
  <c r="L403" i="2"/>
  <c r="N403" i="2" s="1"/>
  <c r="L404" i="2"/>
  <c r="N404" i="2" s="1"/>
  <c r="L405" i="2"/>
  <c r="N405" i="2" s="1"/>
  <c r="L406" i="2"/>
  <c r="N406" i="2" s="1"/>
  <c r="L407" i="2"/>
  <c r="N407" i="2" s="1"/>
  <c r="L408" i="2"/>
  <c r="N408" i="2" s="1"/>
  <c r="L409" i="2"/>
  <c r="N409" i="2" s="1"/>
  <c r="L410" i="2"/>
  <c r="N410" i="2" s="1"/>
  <c r="L411" i="2"/>
  <c r="N411" i="2" s="1"/>
  <c r="L412" i="2"/>
  <c r="N412" i="2" s="1"/>
  <c r="L413" i="2"/>
  <c r="N413" i="2" s="1"/>
  <c r="L414" i="2"/>
  <c r="N414" i="2" s="1"/>
  <c r="L415" i="2"/>
  <c r="N415" i="2" s="1"/>
  <c r="L416" i="2"/>
  <c r="N416" i="2" s="1"/>
  <c r="L417" i="2"/>
  <c r="N417" i="2" s="1"/>
  <c r="L418" i="2"/>
  <c r="N418" i="2" s="1"/>
  <c r="L419" i="2"/>
  <c r="N419" i="2" s="1"/>
  <c r="L420" i="2"/>
  <c r="N420" i="2" s="1"/>
  <c r="L421" i="2"/>
  <c r="N421" i="2" s="1"/>
  <c r="L422" i="2"/>
  <c r="N422" i="2" s="1"/>
  <c r="L423" i="2"/>
  <c r="N423" i="2" s="1"/>
  <c r="L424" i="2"/>
  <c r="N424" i="2" s="1"/>
  <c r="L425" i="2"/>
  <c r="N425" i="2" s="1"/>
  <c r="L426" i="2"/>
  <c r="N426" i="2" s="1"/>
  <c r="L427" i="2"/>
  <c r="N427" i="2" s="1"/>
  <c r="L428" i="2"/>
  <c r="N428" i="2" s="1"/>
  <c r="L429" i="2"/>
  <c r="N429" i="2" s="1"/>
  <c r="L430" i="2"/>
  <c r="N430" i="2" s="1"/>
  <c r="L431" i="2"/>
  <c r="N431" i="2" s="1"/>
  <c r="L432" i="2"/>
  <c r="N432" i="2" s="1"/>
  <c r="L433" i="2"/>
  <c r="N433" i="2" s="1"/>
  <c r="L434" i="2"/>
  <c r="N434" i="2" s="1"/>
  <c r="L435" i="2"/>
  <c r="N435" i="2" s="1"/>
  <c r="L436" i="2"/>
  <c r="N436" i="2" s="1"/>
  <c r="L437" i="2"/>
  <c r="N437" i="2" s="1"/>
  <c r="L438" i="2"/>
  <c r="N438" i="2" s="1"/>
  <c r="L439" i="2"/>
  <c r="N439" i="2" s="1"/>
  <c r="L440" i="2"/>
  <c r="N440" i="2" s="1"/>
  <c r="L441" i="2"/>
  <c r="N441" i="2" s="1"/>
  <c r="L442" i="2"/>
  <c r="N442" i="2" s="1"/>
  <c r="L443" i="2"/>
  <c r="N443" i="2" s="1"/>
  <c r="L444" i="2"/>
  <c r="N444" i="2" s="1"/>
  <c r="L445" i="2"/>
  <c r="N445" i="2" s="1"/>
  <c r="L446" i="2"/>
  <c r="N446" i="2" s="1"/>
  <c r="L447" i="2"/>
  <c r="N447" i="2" s="1"/>
  <c r="L448" i="2"/>
  <c r="N448" i="2" s="1"/>
  <c r="L449" i="2"/>
  <c r="N449" i="2" s="1"/>
  <c r="L450" i="2"/>
  <c r="N450" i="2" s="1"/>
  <c r="L451" i="2"/>
  <c r="N451" i="2" s="1"/>
  <c r="L452" i="2"/>
  <c r="N452" i="2" s="1"/>
  <c r="L453" i="2"/>
  <c r="N453" i="2" s="1"/>
  <c r="L454" i="2"/>
  <c r="N454" i="2" s="1"/>
  <c r="L455" i="2"/>
  <c r="N455" i="2" s="1"/>
  <c r="L456" i="2"/>
  <c r="N456" i="2" s="1"/>
  <c r="L457" i="2"/>
  <c r="N457" i="2" s="1"/>
  <c r="L458" i="2"/>
  <c r="N458" i="2" s="1"/>
  <c r="L459" i="2"/>
  <c r="N459" i="2" s="1"/>
  <c r="L460" i="2"/>
  <c r="N460" i="2" s="1"/>
  <c r="L461" i="2"/>
  <c r="N461" i="2" s="1"/>
  <c r="L462" i="2"/>
  <c r="N462" i="2" s="1"/>
  <c r="L463" i="2"/>
  <c r="N463" i="2" s="1"/>
  <c r="L464" i="2"/>
  <c r="N464" i="2" s="1"/>
  <c r="L465" i="2"/>
  <c r="N465" i="2" s="1"/>
  <c r="L466" i="2"/>
  <c r="N466" i="2" s="1"/>
  <c r="L467" i="2"/>
  <c r="N467" i="2" s="1"/>
  <c r="L468" i="2"/>
  <c r="N468" i="2" s="1"/>
  <c r="L469" i="2"/>
  <c r="N469" i="2" s="1"/>
  <c r="L470" i="2"/>
  <c r="N470" i="2" s="1"/>
  <c r="L471" i="2"/>
  <c r="N471" i="2" s="1"/>
  <c r="L472" i="2"/>
  <c r="N472" i="2" s="1"/>
  <c r="L473" i="2"/>
  <c r="N473" i="2" s="1"/>
  <c r="L474" i="2"/>
  <c r="N474" i="2" s="1"/>
  <c r="L475" i="2"/>
  <c r="N475" i="2" s="1"/>
  <c r="L476" i="2"/>
  <c r="N476" i="2" s="1"/>
  <c r="L477" i="2"/>
  <c r="N477" i="2" s="1"/>
  <c r="L478" i="2"/>
  <c r="N478" i="2" s="1"/>
  <c r="L479" i="2"/>
  <c r="N479" i="2" s="1"/>
  <c r="L480" i="2"/>
  <c r="N480" i="2" s="1"/>
  <c r="L481" i="2"/>
  <c r="N481" i="2" s="1"/>
  <c r="L482" i="2"/>
  <c r="N482" i="2" s="1"/>
  <c r="L483" i="2"/>
  <c r="N483" i="2" s="1"/>
  <c r="L484" i="2"/>
  <c r="N484" i="2" s="1"/>
  <c r="L485" i="2"/>
  <c r="N485" i="2" s="1"/>
  <c r="L486" i="2"/>
  <c r="N486" i="2" s="1"/>
  <c r="L487" i="2"/>
  <c r="N487" i="2" s="1"/>
  <c r="L488" i="2"/>
  <c r="N488" i="2" s="1"/>
  <c r="L489" i="2"/>
  <c r="N489" i="2" s="1"/>
  <c r="L490" i="2"/>
  <c r="N490" i="2" s="1"/>
  <c r="L491" i="2"/>
  <c r="N491" i="2" s="1"/>
  <c r="L492" i="2"/>
  <c r="N492" i="2" s="1"/>
  <c r="L493" i="2"/>
  <c r="N493" i="2" s="1"/>
  <c r="L494" i="2"/>
  <c r="N494" i="2" s="1"/>
  <c r="L495" i="2"/>
  <c r="N495" i="2" s="1"/>
  <c r="L496" i="2"/>
  <c r="N496" i="2" s="1"/>
  <c r="L497" i="2"/>
  <c r="N497" i="2" s="1"/>
  <c r="L498" i="2"/>
  <c r="N498" i="2" s="1"/>
  <c r="L499" i="2"/>
  <c r="N499" i="2" s="1"/>
  <c r="L500" i="2"/>
  <c r="N500" i="2" s="1"/>
  <c r="L501" i="2"/>
  <c r="N501" i="2" s="1"/>
  <c r="L502" i="2"/>
  <c r="N502" i="2" s="1"/>
  <c r="L503" i="2"/>
  <c r="N503" i="2" s="1"/>
  <c r="L504" i="2"/>
  <c r="N504" i="2" s="1"/>
  <c r="L505" i="2"/>
  <c r="N505" i="2" s="1"/>
  <c r="L506" i="2"/>
  <c r="N506" i="2" s="1"/>
  <c r="L507" i="2"/>
  <c r="N507" i="2" s="1"/>
  <c r="L508" i="2"/>
  <c r="N508" i="2" s="1"/>
  <c r="L509" i="2"/>
  <c r="N509" i="2" s="1"/>
  <c r="L510" i="2"/>
  <c r="N510" i="2" s="1"/>
  <c r="L511" i="2"/>
  <c r="N511" i="2" s="1"/>
  <c r="L512" i="2"/>
  <c r="N512" i="2" s="1"/>
  <c r="L513" i="2"/>
  <c r="N513" i="2" s="1"/>
  <c r="L514" i="2"/>
  <c r="N514" i="2" s="1"/>
  <c r="L515" i="2"/>
  <c r="N515" i="2" s="1"/>
  <c r="L516" i="2"/>
  <c r="N516" i="2" s="1"/>
  <c r="L517" i="2"/>
  <c r="N517" i="2" s="1"/>
  <c r="L518" i="2"/>
  <c r="N518" i="2" s="1"/>
  <c r="L519" i="2"/>
  <c r="N519" i="2" s="1"/>
  <c r="L520" i="2"/>
  <c r="N520" i="2" s="1"/>
  <c r="L521" i="2"/>
  <c r="N521" i="2" s="1"/>
  <c r="L522" i="2"/>
  <c r="N522" i="2" s="1"/>
  <c r="L523" i="2"/>
  <c r="N523" i="2" s="1"/>
  <c r="L524" i="2"/>
  <c r="N524" i="2" s="1"/>
  <c r="L525" i="2"/>
  <c r="N525" i="2" s="1"/>
  <c r="L526" i="2"/>
  <c r="N526" i="2" s="1"/>
  <c r="L527" i="2"/>
  <c r="N527" i="2" s="1"/>
  <c r="L528" i="2"/>
  <c r="N528" i="2" s="1"/>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4" i="3"/>
  <c r="E5" i="3"/>
  <c r="AI7" i="3" l="1"/>
  <c r="AI6" i="3"/>
  <c r="AI5" i="3"/>
  <c r="AI4" i="3"/>
  <c r="AB3" i="3" a="1"/>
  <c r="AB3" i="3" s="1"/>
  <c r="V46" i="3"/>
  <c r="V44" i="3"/>
  <c r="V45" i="3"/>
  <c r="V43" i="3"/>
  <c r="V42" i="3"/>
  <c r="V41" i="3"/>
  <c r="V40" i="3"/>
  <c r="V39" i="3"/>
  <c r="V38" i="3"/>
  <c r="V37" i="3"/>
  <c r="V36" i="3"/>
  <c r="V34" i="3"/>
  <c r="V35" i="3"/>
  <c r="V32" i="3"/>
  <c r="V33" i="3"/>
  <c r="V29" i="3"/>
  <c r="V31" i="3"/>
  <c r="V30" i="3"/>
  <c r="V28" i="3"/>
  <c r="V27" i="3"/>
  <c r="V26" i="3"/>
  <c r="V25" i="3"/>
  <c r="V24" i="3"/>
  <c r="V23" i="3"/>
  <c r="V22" i="3"/>
  <c r="V21" i="3"/>
  <c r="V20" i="3"/>
  <c r="V19" i="3"/>
  <c r="V17" i="3"/>
  <c r="V18" i="3"/>
  <c r="V16" i="3"/>
  <c r="V15" i="3"/>
  <c r="V14" i="3"/>
  <c r="V13" i="3"/>
  <c r="V12" i="3"/>
  <c r="V11" i="3"/>
  <c r="V10" i="3"/>
  <c r="V9" i="3"/>
  <c r="V8" i="3"/>
  <c r="V7" i="3"/>
  <c r="V6" i="3"/>
  <c r="V5" i="3"/>
  <c r="V4" i="3"/>
  <c r="E6" i="3"/>
  <c r="AJ1" i="3" l="1"/>
  <c r="AK1" i="3"/>
  <c r="Z1" i="3"/>
  <c r="X1" i="3"/>
  <c r="Y1" i="3"/>
  <c r="W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<sst xmlns="http://schemas.openxmlformats.org/spreadsheetml/2006/main" count="1930" uniqueCount="142">
  <si>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</si>
  <si>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</si>
  <si>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</si>
  <si>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</si>
  <si>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</si>
  <si>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</si>
  <si>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</si>
  <si>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</si>
  <si>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</si>
  <si>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</si>
  <si>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</si>
  <si>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</si>
  <si>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</si>
  <si>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</si>
  <si>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</si>
  <si>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</si>
  <si>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</si>
  <si>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</si>
  <si>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</si>
  <si>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</si>
  <si>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</si>
  <si>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</si>
  <si>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</si>
  <si>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</si>
  <si>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</si>
  <si>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</si>
  <si>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</si>
  <si>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</si>
  <si>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</si>
  <si>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</si>
  <si>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</si>
  <si>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</si>
  <si>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</si>
  <si>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</si>
  <si>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</si>
  <si>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</si>
  <si>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</si>
  <si>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</si>
  <si>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</si>
  <si>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</si>
  <si>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</si>
  <si>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</si>
  <si>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</si>
  <si>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</si>
  <si>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</si>
  <si>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</si>
  <si>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</si>
  <si>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</si>
  <si>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</si>
  <si>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</si>
  <si>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</si>
  <si>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</si>
  <si>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</si>
  <si>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</si>
  <si>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</si>
  <si>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</si>
  <si>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</si>
  <si>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</si>
  <si>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</si>
  <si>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</si>
  <si>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</si>
  <si>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</si>
  <si>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</si>
  <si>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</si>
  <si>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</si>
  <si>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</si>
  <si>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</si>
  <si>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</si>
  <si>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</si>
  <si>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</si>
  <si>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</si>
  <si>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</si>
  <si>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</si>
  <si>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</si>
  <si>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</si>
  <si>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</si>
  <si>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</si>
  <si>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</si>
  <si>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</si>
  <si>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</si>
  <si>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</si>
  <si>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</si>
  <si>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</si>
  <si>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</si>
  <si>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</si>
  <si>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</si>
  <si>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</si>
  <si>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</si>
  <si>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</si>
  <si>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</si>
  <si>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</si>
  <si>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</si>
  <si>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</si>
  <si>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</si>
  <si>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</si>
  <si>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</si>
  <si>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</si>
  <si>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</si>
  <si>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</si>
  <si>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</si>
  <si>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</si>
  <si>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</si>
  <si>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</si>
  <si>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</si>
  <si>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</si>
  <si>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</si>
  <si>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</si>
  <si>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</si>
  <si>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</si>
  <si>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</si>
  <si>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</si>
  <si>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</si>
  <si>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</si>
  <si>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</si>
  <si>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PRODUCT ID2</t>
  </si>
  <si>
    <t>TOTAL BUYING VALUE</t>
  </si>
  <si>
    <t>TOTAL SELLING VALUE</t>
  </si>
  <si>
    <t>DAY</t>
  </si>
  <si>
    <t>MONTH</t>
  </si>
  <si>
    <t>YEAR</t>
  </si>
  <si>
    <t>Sum of TOTAL SELLING VALUE</t>
  </si>
  <si>
    <t>Row Labels</t>
  </si>
  <si>
    <t>Sum of TOTAL BUYING VALUE</t>
  </si>
  <si>
    <t>Jan</t>
  </si>
  <si>
    <t>Feb</t>
  </si>
  <si>
    <t>Mar</t>
  </si>
  <si>
    <t>Apr</t>
  </si>
  <si>
    <t>May</t>
  </si>
  <si>
    <t>Jun</t>
  </si>
  <si>
    <t>Jul</t>
  </si>
  <si>
    <t>Aug</t>
  </si>
  <si>
    <t>Sep</t>
  </si>
  <si>
    <t>Oct</t>
  </si>
  <si>
    <t>Nov</t>
  </si>
  <si>
    <t>Dec</t>
  </si>
  <si>
    <t>Sum of QUANTITY</t>
  </si>
  <si>
    <t>Total Sales</t>
  </si>
  <si>
    <t>Total Profit</t>
  </si>
  <si>
    <t>Profit%</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</si>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</sst>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0.0%"/>
    <numFmt numFmtId="165" formatCode="[$$-409]#,##0.00"/>
    <numFmt numFmtId="166" formatCode="&quot;$&quot;#,##0.0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0" fontId="3" fillId="0" borderId="0" xfId="0" applyFont="1"/>
    <xf numFmtId="166" fontId="0" fillId="0" borderId="0" xfId="0" applyNumberFormat="1"/>
    <xf numFmtId="44" fontId="0" fillId="0" borderId="0" xfId="2" applyFont="1"/>
  </cellXfs>
  <cellStyles count="3">
    <cellStyle name="Currency" xfId="2" builtinId="4"/>
    <cellStyle name="Normal" xfId="0" builtinId="0"/>
    <cellStyle name="Percent" xfId="1" builtinId="5"/>
  </cellStyles>
  <dxfs count="32">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31"/>
      <tableStyleElement type="headerRow" dxfId="30"/>
    </tableStyle>
    <tableStyle name="SLICER 2" pivot="0" table="0" count="10" xr9:uid="{F6C36791-B5C5-4562-BF76-4085D0CAA228}">
      <tableStyleElement type="wholeTable" dxfId="29"/>
      <tableStyleElement type="headerRow" dxfId="28"/>
    </tableStyle>
  </tableStyles>
  <colors>
    <mruColors>
      <color rgb="FFFF66C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5000"/>
                  <a:lumOff val="95000"/>
                </a:schemeClr>
              </a:gs>
              <a:gs pos="74000">
                <a:schemeClr val="accent1">
                  <a:lumMod val="45000"/>
                  <a:lumOff val="55000"/>
                </a:schemeClr>
              </a:gs>
              <a:gs pos="82000">
                <a:schemeClr val="accent1">
                  <a:lumMod val="45000"/>
                  <a:lumOff val="55000"/>
                </a:schemeClr>
              </a:gs>
              <a:gs pos="99000">
                <a:srgbClr val="C00000"/>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gradFill flip="none" rotWithShape="1">
              <a:gsLst>
                <a:gs pos="0">
                  <a:schemeClr val="accent1">
                    <a:lumMod val="5000"/>
                    <a:lumOff val="95000"/>
                  </a:schemeClr>
                </a:gs>
                <a:gs pos="74000">
                  <a:schemeClr val="accent1">
                    <a:lumMod val="45000"/>
                    <a:lumOff val="55000"/>
                  </a:schemeClr>
                </a:gs>
                <a:gs pos="82000">
                  <a:schemeClr val="accent1">
                    <a:lumMod val="45000"/>
                    <a:lumOff val="55000"/>
                  </a:schemeClr>
                </a:gs>
                <a:gs pos="99000">
                  <a:srgbClr val="C00000"/>
                </a:gs>
              </a:gsLst>
              <a:lin ang="16200000" scaled="1"/>
              <a:tileRect/>
            </a:gra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A300-48CB-8C0C-D80D78D140F4}"/>
            </c:ext>
          </c:extLst>
        </c:ser>
        <c:dLbls>
          <c:showLegendKey val="0"/>
          <c:showVal val="0"/>
          <c:showCatName val="0"/>
          <c:showSerName val="0"/>
          <c:showPercent val="0"/>
          <c:showBubbleSize val="0"/>
        </c:dLbls>
        <c:axId val="863756847"/>
        <c:axId val="863758767"/>
      </c:areaChart>
      <c:catAx>
        <c:axId val="8637568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863758767"/>
        <c:crosses val="autoZero"/>
        <c:auto val="1"/>
        <c:lblAlgn val="ctr"/>
        <c:lblOffset val="100"/>
        <c:noMultiLvlLbl val="0"/>
      </c:catAx>
      <c:valAx>
        <c:axId val="863758767"/>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86375684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Analysis!$M$2</c:f>
              <c:strCache>
                <c:ptCount val="1"/>
                <c:pt idx="0">
                  <c:v>Sales</c:v>
                </c:pt>
              </c:strCache>
            </c:strRef>
          </c:tx>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6200000" scaled="1"/>
              <a:tileRect/>
            </a:gra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C153-4DCF-8BBB-594320B0AAFD}"/>
            </c:ext>
          </c:extLst>
        </c:ser>
        <c:ser>
          <c:idx val="1"/>
          <c:order val="1"/>
          <c:tx>
            <c:strRef>
              <c:f>Analysis!$N$2</c:f>
              <c:strCache>
                <c:ptCount val="1"/>
                <c:pt idx="0">
                  <c:v>Profit</c:v>
                </c:pt>
              </c:strCache>
            </c:strRef>
          </c:tx>
          <c:spPr>
            <a:solidFill>
              <a:schemeClr val="accent2"/>
            </a:solidFill>
            <a:ln>
              <a:noFill/>
            </a:ln>
            <a:effectLst/>
          </c:spPr>
          <c:invertIfNegative val="0"/>
          <c:dLbls>
            <c:dLbl>
              <c:idx val="0"/>
              <c:tx>
                <c:rich>
                  <a:bodyPr/>
                  <a:lstStyle/>
                  <a:p>
                    <a:fld id="{F39A48B0-AE71-4E44-81C8-146F0AAB327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153-4DCF-8BBB-594320B0AAFD}"/>
                </c:ext>
              </c:extLst>
            </c:dLbl>
            <c:dLbl>
              <c:idx val="1"/>
              <c:tx>
                <c:rich>
                  <a:bodyPr/>
                  <a:lstStyle/>
                  <a:p>
                    <a:fld id="{EE613F59-437B-44B8-8022-5E0173944EF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153-4DCF-8BBB-594320B0AAFD}"/>
                </c:ext>
              </c:extLst>
            </c:dLbl>
            <c:dLbl>
              <c:idx val="2"/>
              <c:tx>
                <c:rich>
                  <a:bodyPr/>
                  <a:lstStyle/>
                  <a:p>
                    <a:fld id="{B2921DA4-DFC2-47D8-8297-9CC1185B639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153-4DCF-8BBB-594320B0AAFD}"/>
                </c:ext>
              </c:extLst>
            </c:dLbl>
            <c:dLbl>
              <c:idx val="3"/>
              <c:tx>
                <c:rich>
                  <a:bodyPr/>
                  <a:lstStyle/>
                  <a:p>
                    <a:fld id="{2F03F533-A73F-473C-9022-884809B9BB9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153-4DCF-8BBB-594320B0AAFD}"/>
                </c:ext>
              </c:extLst>
            </c:dLbl>
            <c:dLbl>
              <c:idx val="4"/>
              <c:tx>
                <c:rich>
                  <a:bodyPr/>
                  <a:lstStyle/>
                  <a:p>
                    <a:fld id="{C8EB0A57-29F6-4590-B0E6-98BE736E3B1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153-4DCF-8BBB-594320B0AAFD}"/>
                </c:ext>
              </c:extLst>
            </c:dLbl>
            <c:dLbl>
              <c:idx val="5"/>
              <c:tx>
                <c:rich>
                  <a:bodyPr/>
                  <a:lstStyle/>
                  <a:p>
                    <a:fld id="{7A283F32-B24A-4F55-9E40-3FE44C1C527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153-4DCF-8BBB-594320B0AAFD}"/>
                </c:ext>
              </c:extLst>
            </c:dLbl>
            <c:dLbl>
              <c:idx val="6"/>
              <c:tx>
                <c:rich>
                  <a:bodyPr/>
                  <a:lstStyle/>
                  <a:p>
                    <a:fld id="{58059D82-D598-451C-9AF6-557305538B7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153-4DCF-8BBB-594320B0AAFD}"/>
                </c:ext>
              </c:extLst>
            </c:dLbl>
            <c:dLbl>
              <c:idx val="7"/>
              <c:tx>
                <c:rich>
                  <a:bodyPr/>
                  <a:lstStyle/>
                  <a:p>
                    <a:fld id="{C9CFE493-6AC8-401C-9C29-5582EFCAEC9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153-4DCF-8BBB-594320B0AAFD}"/>
                </c:ext>
              </c:extLst>
            </c:dLbl>
            <c:dLbl>
              <c:idx val="8"/>
              <c:tx>
                <c:rich>
                  <a:bodyPr/>
                  <a:lstStyle/>
                  <a:p>
                    <a:fld id="{16E6A962-1F78-45FC-90C8-1B934D86740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153-4DCF-8BBB-594320B0AAFD}"/>
                </c:ext>
              </c:extLst>
            </c:dLbl>
            <c:dLbl>
              <c:idx val="9"/>
              <c:tx>
                <c:rich>
                  <a:bodyPr/>
                  <a:lstStyle/>
                  <a:p>
                    <a:fld id="{CD24ED1E-0A10-400D-A4C5-E3CFB7262B1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153-4DCF-8BBB-594320B0AAFD}"/>
                </c:ext>
              </c:extLst>
            </c:dLbl>
            <c:dLbl>
              <c:idx val="10"/>
              <c:tx>
                <c:rich>
                  <a:bodyPr/>
                  <a:lstStyle/>
                  <a:p>
                    <a:fld id="{27A9BF81-B71B-4A19-8BA5-778DDCE5DB4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153-4DCF-8BBB-594320B0AAFD}"/>
                </c:ext>
              </c:extLst>
            </c:dLbl>
            <c:dLbl>
              <c:idx val="11"/>
              <c:tx>
                <c:rich>
                  <a:bodyPr/>
                  <a:lstStyle/>
                  <a:p>
                    <a:fld id="{1A878FE5-68DC-4E85-87DB-CF8D6E66499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153-4DCF-8BBB-594320B0AAFD}"/>
                </c:ext>
              </c:extLst>
            </c:dLbl>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Analysis!$O$3:$O$14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C153-4DCF-8BBB-594320B0AAFD}"/>
            </c:ext>
          </c:extLst>
        </c:ser>
        <c:dLbls>
          <c:showLegendKey val="0"/>
          <c:showVal val="0"/>
          <c:showCatName val="0"/>
          <c:showSerName val="0"/>
          <c:showPercent val="0"/>
          <c:showBubbleSize val="0"/>
        </c:dLbls>
        <c:gapWidth val="50"/>
        <c:overlap val="100"/>
        <c:axId val="465681391"/>
        <c:axId val="465658351"/>
      </c:barChart>
      <c:catAx>
        <c:axId val="4656813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465658351"/>
        <c:crosses val="autoZero"/>
        <c:auto val="1"/>
        <c:lblAlgn val="ctr"/>
        <c:lblOffset val="100"/>
        <c:noMultiLvlLbl val="0"/>
      </c:catAx>
      <c:valAx>
        <c:axId val="465658351"/>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46568139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lumMod val="5000"/>
                    <a:lumOff val="95000"/>
                  </a:schemeClr>
                </a:gs>
                <a:gs pos="74000">
                  <a:schemeClr val="accent1">
                    <a:lumMod val="45000"/>
                    <a:lumOff val="55000"/>
                  </a:schemeClr>
                </a:gs>
                <a:gs pos="82000">
                  <a:schemeClr val="accent1">
                    <a:lumMod val="45000"/>
                    <a:lumOff val="55000"/>
                  </a:schemeClr>
                </a:gs>
                <a:gs pos="99000">
                  <a:srgbClr val="C00000"/>
                </a:gs>
              </a:gsLst>
              <a:lin ang="0" scaled="1"/>
              <a:tileRect/>
            </a:gradFill>
            <a:ln>
              <a:noFill/>
            </a:ln>
            <a:effectLst/>
          </c:spPr>
          <c:invertIfNegative val="0"/>
          <c:dLbls>
            <c:spPr>
              <a:noFill/>
              <a:ln>
                <a:noFill/>
              </a:ln>
              <a:effectLst/>
            </c:spPr>
            <c:txPr>
              <a:bodyPr rot="0" spcFirstLastPara="1" vertOverflow="ellipsis" vert="horz" wrap="square" anchor="ctr" anchorCtr="1"/>
              <a:lstStyle/>
              <a:p>
                <a:pPr>
                  <a:defRPr sz="7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Analysis!$AB$3:$AB$12</c:f>
              <c:strCache>
                <c:ptCount val="10"/>
                <c:pt idx="0">
                  <c:v>Product11</c:v>
                </c:pt>
                <c:pt idx="1">
                  <c:v>Product12</c:v>
                </c:pt>
                <c:pt idx="2">
                  <c:v>Product13</c:v>
                </c:pt>
                <c:pt idx="3">
                  <c:v>Product14</c:v>
                </c:pt>
                <c:pt idx="4">
                  <c:v>Product15</c:v>
                </c:pt>
                <c:pt idx="5">
                  <c:v>Product16</c:v>
                </c:pt>
                <c:pt idx="6">
                  <c:v>Product17</c:v>
                </c:pt>
                <c:pt idx="7">
                  <c:v>Product18</c:v>
                </c:pt>
                <c:pt idx="8">
                  <c:v>Product19</c:v>
                </c:pt>
                <c:pt idx="9">
                  <c:v>Product20</c:v>
                </c:pt>
              </c:strCache>
            </c:strRef>
          </c:cat>
          <c:val>
            <c:numRef>
              <c:f>Analysis!$AC$3:$AC$12</c:f>
              <c:numCache>
                <c:formatCode>_("$"* #,##0.00_);_("$"* \(#,##0.00\);_("$"* "-"??_);_(@_)</c:formatCode>
                <c:ptCount val="10"/>
                <c:pt idx="0">
                  <c:v>5856.4</c:v>
                </c:pt>
                <c:pt idx="1">
                  <c:v>11582.910000000003</c:v>
                </c:pt>
                <c:pt idx="2">
                  <c:v>8423.52</c:v>
                </c:pt>
                <c:pt idx="3">
                  <c:v>12764.640000000001</c:v>
                </c:pt>
                <c:pt idx="4">
                  <c:v>1839.2399999999998</c:v>
                </c:pt>
                <c:pt idx="5">
                  <c:v>1996.8</c:v>
                </c:pt>
                <c:pt idx="6">
                  <c:v>9877.1400000000012</c:v>
                </c:pt>
                <c:pt idx="7" formatCode="&quot;$&quot;#,##0.00">
                  <c:v>4035.2200000000003</c:v>
                </c:pt>
                <c:pt idx="8">
                  <c:v>20160</c:v>
                </c:pt>
                <c:pt idx="9">
                  <c:v>8006.25</c:v>
                </c:pt>
              </c:numCache>
            </c:numRef>
          </c:val>
          <c:extLst>
            <c:ext xmlns:c16="http://schemas.microsoft.com/office/drawing/2014/chart" uri="{C3380CC4-5D6E-409C-BE32-E72D297353CC}">
              <c16:uniqueId val="{00000000-240C-496D-8D61-5EDF83E4699F}"/>
            </c:ext>
          </c:extLst>
        </c:ser>
        <c:dLbls>
          <c:showLegendKey val="0"/>
          <c:showVal val="0"/>
          <c:showCatName val="0"/>
          <c:showSerName val="0"/>
          <c:showPercent val="0"/>
          <c:showBubbleSize val="0"/>
        </c:dLbls>
        <c:gapWidth val="50"/>
        <c:axId val="283140752"/>
        <c:axId val="421637904"/>
      </c:barChart>
      <c:catAx>
        <c:axId val="283140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421637904"/>
        <c:crosses val="autoZero"/>
        <c:auto val="1"/>
        <c:lblAlgn val="ctr"/>
        <c:lblOffset val="100"/>
        <c:noMultiLvlLbl val="0"/>
      </c:catAx>
      <c:valAx>
        <c:axId val="421637904"/>
        <c:scaling>
          <c:orientation val="minMax"/>
        </c:scaling>
        <c:delete val="1"/>
        <c:axPos val="b"/>
        <c:numFmt formatCode="_(&quot;$&quot;* #,##0.00_);_(&quot;$&quot;* \(#,##0.00\);_(&quot;$&quot;* &quot;-&quot;??_);_(@_)" sourceLinked="1"/>
        <c:majorTickMark val="out"/>
        <c:minorTickMark val="none"/>
        <c:tickLblPos val="nextTo"/>
        <c:crossAx val="2831407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800">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[Sales-Dashboard-practice-file.xlsx]Analysis!Salestype</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noFill/>
          </a:ln>
          <a:effectLst>
            <a:outerShdw blurRad="50800" dist="38100" dir="5400000" algn="t" rotWithShape="0">
              <a:prstClr val="black">
                <a:alpha val="40000"/>
              </a:prstClr>
            </a:outerShdw>
          </a:effectLst>
        </c:spPr>
      </c:pivotFmt>
      <c:pivotFmt>
        <c:idx val="10"/>
        <c:spPr>
          <a:solidFill>
            <a:schemeClr val="accent1"/>
          </a:solidFill>
          <a:ln w="19050">
            <a:noFill/>
          </a:ln>
          <a:effectLst>
            <a:outerShdw blurRad="50800" dist="38100" dir="5400000" algn="t" rotWithShape="0">
              <a:prstClr val="black">
                <a:alpha val="40000"/>
              </a:prstClr>
            </a:outerShdw>
          </a:effectLst>
        </c:spPr>
      </c:pivotFmt>
      <c:pivotFmt>
        <c:idx val="11"/>
        <c:spPr>
          <a:solidFill>
            <a:schemeClr val="accent1"/>
          </a:solidFill>
          <a:ln w="19050">
            <a:noFill/>
          </a:ln>
          <a:effectLst>
            <a:outerShdw blurRad="50800" dist="38100" dir="5400000" algn="t" rotWithShape="0">
              <a:prstClr val="black">
                <a:alpha val="40000"/>
              </a:prstClr>
            </a:outerShdw>
          </a:effectLst>
        </c:spPr>
      </c:pivotFmt>
    </c:pivotFmts>
    <c:plotArea>
      <c:layout/>
      <c:pieChart>
        <c:varyColors val="1"/>
        <c:ser>
          <c:idx val="0"/>
          <c:order val="0"/>
          <c:tx>
            <c:strRef>
              <c:f>Analysis!$AN$1</c:f>
              <c:strCache>
                <c:ptCount val="1"/>
                <c:pt idx="0">
                  <c:v>Total</c:v>
                </c:pt>
              </c:strCache>
            </c:strRef>
          </c:tx>
          <c:spPr>
            <a:ln>
              <a:noFill/>
            </a:ln>
            <a:effectLst>
              <a:outerShdw blurRad="50800" dist="38100" dir="5400000" algn="t" rotWithShape="0">
                <a:prstClr val="black">
                  <a:alpha val="40000"/>
                </a:prstClr>
              </a:outerShdw>
            </a:effectLst>
          </c:spPr>
          <c:dPt>
            <c:idx val="0"/>
            <c:bubble3D val="0"/>
            <c:spPr>
              <a:solidFill>
                <a:schemeClr val="accent1"/>
              </a:solidFill>
              <a:ln w="19050">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1-74E3-41E3-883E-3EB83462F2B5}"/>
              </c:ext>
            </c:extLst>
          </c:dPt>
          <c:dPt>
            <c:idx val="1"/>
            <c:bubble3D val="0"/>
            <c:spPr>
              <a:solidFill>
                <a:schemeClr val="accent2"/>
              </a:solidFill>
              <a:ln w="19050">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3-74E3-41E3-883E-3EB83462F2B5}"/>
              </c:ext>
            </c:extLst>
          </c:dPt>
          <c:dPt>
            <c:idx val="2"/>
            <c:bubble3D val="0"/>
            <c:spPr>
              <a:solidFill>
                <a:schemeClr val="accent3"/>
              </a:solidFill>
              <a:ln w="19050">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5-74E3-41E3-883E-3EB83462F2B5}"/>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Analysis!$AM$2:$AM$4</c:f>
              <c:strCache>
                <c:ptCount val="3"/>
                <c:pt idx="0">
                  <c:v>Direct Sales</c:v>
                </c:pt>
                <c:pt idx="1">
                  <c:v>Online</c:v>
                </c:pt>
                <c:pt idx="2">
                  <c:v>Wholesaler</c:v>
                </c:pt>
              </c:strCache>
            </c:strRef>
          </c:cat>
          <c:val>
            <c:numRef>
              <c:f>Analysis!$AN$2:$AN$4</c:f>
              <c:numCache>
                <c:formatCode>[$$-409]#,##0.00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74E3-41E3-883E-3EB83462F2B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[Sales-Dashboard-practice-file.xlsx]Analysis!PaymentMode</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noFill/>
          </a:ln>
          <a:effectLst>
            <a:outerShdw blurRad="50800" dist="38100" dir="5400000" algn="t" rotWithShape="0">
              <a:prstClr val="black">
                <a:alpha val="40000"/>
              </a:prstClr>
            </a:outerShdw>
          </a:effectLst>
        </c:spPr>
      </c:pivotFmt>
      <c:pivotFmt>
        <c:idx val="6"/>
        <c:spPr>
          <a:solidFill>
            <a:schemeClr val="accent1"/>
          </a:solidFill>
          <a:ln w="19050">
            <a:noFill/>
          </a:ln>
          <a:effectLst>
            <a:outerShdw blurRad="50800" dist="38100" dir="5400000" algn="t" rotWithShape="0">
              <a:prstClr val="black">
                <a:alpha val="40000"/>
              </a:prstClr>
            </a:outerShdw>
          </a:effectLst>
        </c:spPr>
      </c:pivotFmt>
    </c:pivotFmts>
    <c:plotArea>
      <c:layout/>
      <c:pieChart>
        <c:varyColors val="1"/>
        <c:ser>
          <c:idx val="0"/>
          <c:order val="0"/>
          <c:tx>
            <c:strRef>
              <c:f>Analysis!$AQ$1</c:f>
              <c:strCache>
                <c:ptCount val="1"/>
                <c:pt idx="0">
                  <c:v>Total</c:v>
                </c:pt>
              </c:strCache>
            </c:strRef>
          </c:tx>
          <c:spPr>
            <a:ln>
              <a:noFill/>
            </a:ln>
            <a:effectLst>
              <a:outerShdw blurRad="50800" dist="38100" dir="5400000" algn="t" rotWithShape="0">
                <a:prstClr val="black">
                  <a:alpha val="40000"/>
                </a:prstClr>
              </a:outerShdw>
            </a:effectLst>
          </c:spPr>
          <c:dPt>
            <c:idx val="0"/>
            <c:bubble3D val="0"/>
            <c:spPr>
              <a:solidFill>
                <a:schemeClr val="accent1"/>
              </a:solidFill>
              <a:ln w="19050">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1-BEDA-4151-924F-AC2F1DF970D9}"/>
              </c:ext>
            </c:extLst>
          </c:dPt>
          <c:dPt>
            <c:idx val="1"/>
            <c:bubble3D val="0"/>
            <c:spPr>
              <a:solidFill>
                <a:schemeClr val="accent2"/>
              </a:solidFill>
              <a:ln w="19050">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3-BEDA-4151-924F-AC2F1DF970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Analysis!$AP$2:$AP$3</c:f>
              <c:strCache>
                <c:ptCount val="2"/>
                <c:pt idx="0">
                  <c:v>Cash</c:v>
                </c:pt>
                <c:pt idx="1">
                  <c:v>Online</c:v>
                </c:pt>
              </c:strCache>
            </c:strRef>
          </c:cat>
          <c:val>
            <c:numRef>
              <c:f>Analysis!$AQ$2:$AQ$3</c:f>
              <c:numCache>
                <c:formatCode>[$$-409]#,##0.00</c:formatCode>
                <c:ptCount val="2"/>
                <c:pt idx="0">
                  <c:v>199516.90000000008</c:v>
                </c:pt>
                <c:pt idx="1">
                  <c:v>201895.01999999993</c:v>
                </c:pt>
              </c:numCache>
            </c:numRef>
          </c:val>
          <c:extLst>
            <c:ext xmlns:c16="http://schemas.microsoft.com/office/drawing/2014/chart" uri="{C3380CC4-5D6E-409C-BE32-E72D297353CC}">
              <c16:uniqueId val="{00000004-BEDA-4151-924F-AC2F1DF970D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plotSurface>
          <cx:spPr>
            <a:noFill/>
            <a:ln>
              <a:noFill/>
            </a:ln>
          </cx:spPr>
        </cx:plotSurface>
        <cx:series layoutId="treemap" uniqueId="{D652B56A-500F-4A66-BCE1-5C392C51EF88}">
          <cx:tx>
            <cx:txData>
              <cx:f>_xlchart.v1.2</cx:f>
              <cx:v>Row Labels</cx:v>
            </cx:txData>
          </cx:tx>
          <cx:spPr>
            <a:ln>
              <a:noFill/>
            </a:ln>
          </cx:spPr>
          <cx:dataLabels pos="inEnd">
            <cx:visibility seriesName="0" categoryName="1" value="0"/>
            <cx:dataLabel idx="3">
              <cx:visibility seriesName="0" categoryName="1" value="1"/>
              <cx:separator>
</cx:separator>
            </cx:dataLabel>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N$1" lockText="1" noThreeD="1"/>
</file>

<file path=xl/ctrlProps/ctrlProp3.xml><?xml version="1.0" encoding="utf-8"?>
<formControlPr xmlns="http://schemas.microsoft.com/office/spreadsheetml/2009/9/main" objectType="CheckBox" checked="Checked" fmlaLink="Analysis!$O$1" lockText="1" noThreeD="1"/>
</file>

<file path=xl/ctrlProps/ctrlProp4.xml><?xml version="1.0" encoding="utf-8"?>
<formControlPr xmlns="http://schemas.microsoft.com/office/spreadsheetml/2009/9/main" objectType="Scroll" dx="26" fmlaLink="Analysis!$AB$1" max="100" min="1" page="10" val="1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509358</xdr:colOff>
      <xdr:row>44</xdr:row>
      <xdr:rowOff>13855</xdr:rowOff>
    </xdr:to>
    <xdr:grpSp>
      <xdr:nvGrpSpPr>
        <xdr:cNvPr id="186" name="Group 185">
          <a:extLst>
            <a:ext uri="{FF2B5EF4-FFF2-40B4-BE49-F238E27FC236}">
              <a16:creationId xmlns:a16="http://schemas.microsoft.com/office/drawing/2014/main" id="{F422E42C-D609-301C-48F3-0E6EE85DB6E4}"/>
            </a:ext>
          </a:extLst>
        </xdr:cNvPr>
        <xdr:cNvGrpSpPr/>
      </xdr:nvGrpSpPr>
      <xdr:grpSpPr>
        <a:xfrm>
          <a:off x="0" y="0"/>
          <a:ext cx="15139758" cy="7938655"/>
          <a:chOff x="609600" y="1"/>
          <a:chExt cx="34564320" cy="19171919"/>
        </a:xfrm>
      </xdr:grpSpPr>
      <xdr:sp macro="" textlink="">
        <xdr:nvSpPr>
          <xdr:cNvPr id="159" name="Rectangle: Rounded Corners 158">
            <a:extLst>
              <a:ext uri="{FF2B5EF4-FFF2-40B4-BE49-F238E27FC236}">
                <a16:creationId xmlns:a16="http://schemas.microsoft.com/office/drawing/2014/main" id="{CC66E9DC-8A89-15E7-DA66-99987B7A4552}"/>
              </a:ext>
            </a:extLst>
          </xdr:cNvPr>
          <xdr:cNvSpPr/>
        </xdr:nvSpPr>
        <xdr:spPr>
          <a:xfrm>
            <a:off x="609600" y="1"/>
            <a:ext cx="34564320" cy="19171919"/>
          </a:xfrm>
          <a:prstGeom prst="roundRect">
            <a:avLst>
              <a:gd name="adj" fmla="val 6174"/>
            </a:avLst>
          </a:prstGeom>
          <a:gradFill flip="none" rotWithShape="1">
            <a:gsLst>
              <a:gs pos="0">
                <a:schemeClr val="accent6">
                  <a:lumMod val="67000"/>
                  <a:alpha val="92000"/>
                </a:schemeClr>
              </a:gs>
              <a:gs pos="48000">
                <a:schemeClr val="accent6">
                  <a:lumMod val="97000"/>
                  <a:lumOff val="3000"/>
                  <a:alpha val="92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60" name="Rectangle: Rounded Corners 159">
            <a:extLst>
              <a:ext uri="{FF2B5EF4-FFF2-40B4-BE49-F238E27FC236}">
                <a16:creationId xmlns:a16="http://schemas.microsoft.com/office/drawing/2014/main" id="{FC3BEAC5-778B-96E7-40D3-98977413D6A6}"/>
              </a:ext>
            </a:extLst>
          </xdr:cNvPr>
          <xdr:cNvSpPr/>
        </xdr:nvSpPr>
        <xdr:spPr>
          <a:xfrm>
            <a:off x="2133599" y="693869"/>
            <a:ext cx="12344400" cy="18288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61" name="Rectangle: Rounded Corners 160">
            <a:extLst>
              <a:ext uri="{FF2B5EF4-FFF2-40B4-BE49-F238E27FC236}">
                <a16:creationId xmlns:a16="http://schemas.microsoft.com/office/drawing/2014/main" id="{61AD68C1-F7BA-5B64-BFF4-D2B70CB3D3CD}"/>
              </a:ext>
            </a:extLst>
          </xdr:cNvPr>
          <xdr:cNvSpPr/>
        </xdr:nvSpPr>
        <xdr:spPr>
          <a:xfrm>
            <a:off x="15026637" y="693869"/>
            <a:ext cx="18562323" cy="1884379"/>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62" name="Rectangle: Rounded Corners 161">
            <a:extLst>
              <a:ext uri="{FF2B5EF4-FFF2-40B4-BE49-F238E27FC236}">
                <a16:creationId xmlns:a16="http://schemas.microsoft.com/office/drawing/2014/main" id="{1F6AB70A-1BA3-7AD2-8DA2-7972BD3EC746}"/>
              </a:ext>
            </a:extLst>
          </xdr:cNvPr>
          <xdr:cNvSpPr/>
        </xdr:nvSpPr>
        <xdr:spPr>
          <a:xfrm>
            <a:off x="2133599" y="2879464"/>
            <a:ext cx="3200400" cy="27432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63" name="Rectangle: Rounded Corners 162">
            <a:extLst>
              <a:ext uri="{FF2B5EF4-FFF2-40B4-BE49-F238E27FC236}">
                <a16:creationId xmlns:a16="http://schemas.microsoft.com/office/drawing/2014/main" id="{3A45C3D5-4607-B4C4-84FF-332402FC566D}"/>
              </a:ext>
            </a:extLst>
          </xdr:cNvPr>
          <xdr:cNvSpPr/>
        </xdr:nvSpPr>
        <xdr:spPr>
          <a:xfrm>
            <a:off x="2133599" y="5943602"/>
            <a:ext cx="3200400" cy="941294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64" name="Rectangle: Rounded Corners 163">
            <a:extLst>
              <a:ext uri="{FF2B5EF4-FFF2-40B4-BE49-F238E27FC236}">
                <a16:creationId xmlns:a16="http://schemas.microsoft.com/office/drawing/2014/main" id="{A2FC2E13-5AD8-3434-840C-01950729EA40}"/>
              </a:ext>
            </a:extLst>
          </xdr:cNvPr>
          <xdr:cNvSpPr/>
        </xdr:nvSpPr>
        <xdr:spPr>
          <a:xfrm>
            <a:off x="2133599" y="15677480"/>
            <a:ext cx="3200400" cy="2684034"/>
          </a:xfrm>
          <a:prstGeom prst="roundRect">
            <a:avLst>
              <a:gd name="adj" fmla="val 48464"/>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65" name="Rectangle: Rounded Corners 164">
            <a:extLst>
              <a:ext uri="{FF2B5EF4-FFF2-40B4-BE49-F238E27FC236}">
                <a16:creationId xmlns:a16="http://schemas.microsoft.com/office/drawing/2014/main" id="{AAC5925E-886B-0E11-4BAE-EA071B4BFA57}"/>
              </a:ext>
            </a:extLst>
          </xdr:cNvPr>
          <xdr:cNvSpPr/>
        </xdr:nvSpPr>
        <xdr:spPr>
          <a:xfrm>
            <a:off x="5631177" y="2879464"/>
            <a:ext cx="5943600" cy="18288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66" name="Rectangle: Rounded Corners 165">
            <a:extLst>
              <a:ext uri="{FF2B5EF4-FFF2-40B4-BE49-F238E27FC236}">
                <a16:creationId xmlns:a16="http://schemas.microsoft.com/office/drawing/2014/main" id="{A02812EF-9857-953E-B4B8-6491D83ED908}"/>
              </a:ext>
            </a:extLst>
          </xdr:cNvPr>
          <xdr:cNvSpPr/>
        </xdr:nvSpPr>
        <xdr:spPr>
          <a:xfrm>
            <a:off x="12054837" y="2879464"/>
            <a:ext cx="5943600" cy="18288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67" name="Rectangle: Rounded Corners 166">
            <a:extLst>
              <a:ext uri="{FF2B5EF4-FFF2-40B4-BE49-F238E27FC236}">
                <a16:creationId xmlns:a16="http://schemas.microsoft.com/office/drawing/2014/main" id="{AE4185F3-663D-DFB2-19FA-DF19F1477284}"/>
              </a:ext>
            </a:extLst>
          </xdr:cNvPr>
          <xdr:cNvSpPr/>
        </xdr:nvSpPr>
        <xdr:spPr>
          <a:xfrm>
            <a:off x="5730239" y="5622664"/>
            <a:ext cx="8229600" cy="59436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68" name="Rectangle: Rounded Corners 167">
            <a:extLst>
              <a:ext uri="{FF2B5EF4-FFF2-40B4-BE49-F238E27FC236}">
                <a16:creationId xmlns:a16="http://schemas.microsoft.com/office/drawing/2014/main" id="{2230BD3E-1BD2-00B5-BF66-FD6CF480B586}"/>
              </a:ext>
            </a:extLst>
          </xdr:cNvPr>
          <xdr:cNvSpPr/>
        </xdr:nvSpPr>
        <xdr:spPr>
          <a:xfrm>
            <a:off x="18715666" y="2847194"/>
            <a:ext cx="5943600" cy="18288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69" name="Rectangle: Rounded Corners 168">
            <a:extLst>
              <a:ext uri="{FF2B5EF4-FFF2-40B4-BE49-F238E27FC236}">
                <a16:creationId xmlns:a16="http://schemas.microsoft.com/office/drawing/2014/main" id="{2B830DFD-5FFB-2A2E-EAD1-406DBEFD2F37}"/>
              </a:ext>
            </a:extLst>
          </xdr:cNvPr>
          <xdr:cNvSpPr/>
        </xdr:nvSpPr>
        <xdr:spPr>
          <a:xfrm>
            <a:off x="14363700" y="5622663"/>
            <a:ext cx="6522721" cy="5943599"/>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70" name="Rectangle: Rounded Corners 169">
            <a:extLst>
              <a:ext uri="{FF2B5EF4-FFF2-40B4-BE49-F238E27FC236}">
                <a16:creationId xmlns:a16="http://schemas.microsoft.com/office/drawing/2014/main" id="{30410209-0DC7-B9B2-0730-62B90055B7E1}"/>
              </a:ext>
            </a:extLst>
          </xdr:cNvPr>
          <xdr:cNvSpPr/>
        </xdr:nvSpPr>
        <xdr:spPr>
          <a:xfrm>
            <a:off x="21290281" y="5606530"/>
            <a:ext cx="3261361" cy="59436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71" name="Rectangle: Rounded Corners 170">
            <a:extLst>
              <a:ext uri="{FF2B5EF4-FFF2-40B4-BE49-F238E27FC236}">
                <a16:creationId xmlns:a16="http://schemas.microsoft.com/office/drawing/2014/main" id="{3B8F550E-7D0F-3586-6EE5-97B0CA279B39}"/>
              </a:ext>
            </a:extLst>
          </xdr:cNvPr>
          <xdr:cNvSpPr/>
        </xdr:nvSpPr>
        <xdr:spPr>
          <a:xfrm>
            <a:off x="21355051" y="12007330"/>
            <a:ext cx="3261361" cy="59436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72" name="Rectangle: Rounded Corners 171">
            <a:extLst>
              <a:ext uri="{FF2B5EF4-FFF2-40B4-BE49-F238E27FC236}">
                <a16:creationId xmlns:a16="http://schemas.microsoft.com/office/drawing/2014/main" id="{AB0447D0-FCEA-9BC3-5573-7077B433C8EF}"/>
              </a:ext>
            </a:extLst>
          </xdr:cNvPr>
          <xdr:cNvSpPr/>
        </xdr:nvSpPr>
        <xdr:spPr>
          <a:xfrm>
            <a:off x="5615940" y="12007330"/>
            <a:ext cx="15270481" cy="59436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73" name="Trapezoid 172">
            <a:extLst>
              <a:ext uri="{FF2B5EF4-FFF2-40B4-BE49-F238E27FC236}">
                <a16:creationId xmlns:a16="http://schemas.microsoft.com/office/drawing/2014/main" id="{66D429C7-87C7-009F-1B1F-BB77E7763D6A}"/>
              </a:ext>
            </a:extLst>
          </xdr:cNvPr>
          <xdr:cNvSpPr/>
        </xdr:nvSpPr>
        <xdr:spPr>
          <a:xfrm>
            <a:off x="25226499" y="2969114"/>
            <a:ext cx="4177659" cy="824750"/>
          </a:xfrm>
          <a:prstGeom prst="trapezoid">
            <a:avLst>
              <a:gd name="adj" fmla="val 8452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74" name="Trapezoid 173">
            <a:extLst>
              <a:ext uri="{FF2B5EF4-FFF2-40B4-BE49-F238E27FC236}">
                <a16:creationId xmlns:a16="http://schemas.microsoft.com/office/drawing/2014/main" id="{5964060D-0B14-CFFB-8A5D-CFAF4126F7DB}"/>
              </a:ext>
            </a:extLst>
          </xdr:cNvPr>
          <xdr:cNvSpPr/>
        </xdr:nvSpPr>
        <xdr:spPr>
          <a:xfrm>
            <a:off x="29725623" y="2924288"/>
            <a:ext cx="4177658" cy="869576"/>
          </a:xfrm>
          <a:prstGeom prst="trapezoid">
            <a:avLst>
              <a:gd name="adj" fmla="val 8452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75" name="Flowchart: Off-page Connector 174">
            <a:extLst>
              <a:ext uri="{FF2B5EF4-FFF2-40B4-BE49-F238E27FC236}">
                <a16:creationId xmlns:a16="http://schemas.microsoft.com/office/drawing/2014/main" id="{431BC955-F60A-47F6-61E1-4923288A053B}"/>
              </a:ext>
            </a:extLst>
          </xdr:cNvPr>
          <xdr:cNvSpPr/>
        </xdr:nvSpPr>
        <xdr:spPr>
          <a:xfrm>
            <a:off x="25943729" y="2969114"/>
            <a:ext cx="2743200" cy="4572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76" name="Flowchart: Off-page Connector 175">
            <a:extLst>
              <a:ext uri="{FF2B5EF4-FFF2-40B4-BE49-F238E27FC236}">
                <a16:creationId xmlns:a16="http://schemas.microsoft.com/office/drawing/2014/main" id="{B3B4CCF1-40BB-BCF5-FAB1-39EF4AB42A8C}"/>
              </a:ext>
            </a:extLst>
          </xdr:cNvPr>
          <xdr:cNvSpPr/>
        </xdr:nvSpPr>
        <xdr:spPr>
          <a:xfrm>
            <a:off x="30480001" y="2969114"/>
            <a:ext cx="2743200" cy="4572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77" name="Rectangle: Rounded Corners 176">
            <a:extLst>
              <a:ext uri="{FF2B5EF4-FFF2-40B4-BE49-F238E27FC236}">
                <a16:creationId xmlns:a16="http://schemas.microsoft.com/office/drawing/2014/main" id="{7C15F98D-F96C-9058-E328-3A7C7F2953E1}"/>
              </a:ext>
            </a:extLst>
          </xdr:cNvPr>
          <xdr:cNvSpPr/>
        </xdr:nvSpPr>
        <xdr:spPr>
          <a:xfrm>
            <a:off x="25291731" y="7931980"/>
            <a:ext cx="8297229" cy="1001895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78" name="Flowchart: Off-page Connector 177">
            <a:extLst>
              <a:ext uri="{FF2B5EF4-FFF2-40B4-BE49-F238E27FC236}">
                <a16:creationId xmlns:a16="http://schemas.microsoft.com/office/drawing/2014/main" id="{5FB4CF59-FD43-F154-9856-26AE9A355B5C}"/>
              </a:ext>
            </a:extLst>
          </xdr:cNvPr>
          <xdr:cNvSpPr/>
        </xdr:nvSpPr>
        <xdr:spPr>
          <a:xfrm>
            <a:off x="26230663" y="3305289"/>
            <a:ext cx="2169329" cy="3899650"/>
          </a:xfrm>
          <a:prstGeom prst="flowChartOffpageConnector">
            <a:avLst/>
          </a:prstGeom>
          <a:ln w="28575">
            <a:solidFill>
              <a:schemeClr val="bg1"/>
            </a:solidFill>
            <a:prstDash val="dash"/>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sp macro="" textlink="">
        <xdr:nvSpPr>
          <xdr:cNvPr id="179" name="Flowchart: Off-page Connector 178">
            <a:extLst>
              <a:ext uri="{FF2B5EF4-FFF2-40B4-BE49-F238E27FC236}">
                <a16:creationId xmlns:a16="http://schemas.microsoft.com/office/drawing/2014/main" id="{DB9A03CF-20F3-5A87-1CFC-14275338600D}"/>
              </a:ext>
            </a:extLst>
          </xdr:cNvPr>
          <xdr:cNvSpPr/>
        </xdr:nvSpPr>
        <xdr:spPr>
          <a:xfrm>
            <a:off x="30742904" y="3305289"/>
            <a:ext cx="2169329" cy="3899650"/>
          </a:xfrm>
          <a:prstGeom prst="flowChartOffpageConnector">
            <a:avLst/>
          </a:prstGeom>
          <a:ln w="28575">
            <a:solidFill>
              <a:schemeClr val="bg1"/>
            </a:solidFill>
            <a:prstDash val="dash"/>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1400"/>
          </a:p>
        </xdr:txBody>
      </xdr:sp>
      <xdr:cxnSp macro="">
        <xdr:nvCxnSpPr>
          <xdr:cNvPr id="180" name="Straight Connector 179">
            <a:extLst>
              <a:ext uri="{FF2B5EF4-FFF2-40B4-BE49-F238E27FC236}">
                <a16:creationId xmlns:a16="http://schemas.microsoft.com/office/drawing/2014/main" id="{53827229-D32C-94C1-F0D3-26B1898DFCB7}"/>
              </a:ext>
            </a:extLst>
          </xdr:cNvPr>
          <xdr:cNvCxnSpPr>
            <a:cxnSpLocks/>
          </xdr:cNvCxnSpPr>
        </xdr:nvCxnSpPr>
        <xdr:spPr>
          <a:xfrm>
            <a:off x="6027417" y="6278882"/>
            <a:ext cx="7139943"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81" name="Straight Connector 180">
            <a:extLst>
              <a:ext uri="{FF2B5EF4-FFF2-40B4-BE49-F238E27FC236}">
                <a16:creationId xmlns:a16="http://schemas.microsoft.com/office/drawing/2014/main" id="{668FDD58-32F5-5790-63CA-27B325811643}"/>
              </a:ext>
            </a:extLst>
          </xdr:cNvPr>
          <xdr:cNvCxnSpPr>
            <a:cxnSpLocks/>
          </xdr:cNvCxnSpPr>
        </xdr:nvCxnSpPr>
        <xdr:spPr>
          <a:xfrm>
            <a:off x="14714217" y="6278882"/>
            <a:ext cx="5402583"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82" name="Straight Connector 181">
            <a:extLst>
              <a:ext uri="{FF2B5EF4-FFF2-40B4-BE49-F238E27FC236}">
                <a16:creationId xmlns:a16="http://schemas.microsoft.com/office/drawing/2014/main" id="{8286EC3E-0A05-B6AF-108B-16EA47129F0D}"/>
              </a:ext>
            </a:extLst>
          </xdr:cNvPr>
          <xdr:cNvCxnSpPr>
            <a:cxnSpLocks/>
          </xdr:cNvCxnSpPr>
        </xdr:nvCxnSpPr>
        <xdr:spPr>
          <a:xfrm>
            <a:off x="21546986" y="6278882"/>
            <a:ext cx="27432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83" name="Straight Connector 182">
            <a:extLst>
              <a:ext uri="{FF2B5EF4-FFF2-40B4-BE49-F238E27FC236}">
                <a16:creationId xmlns:a16="http://schemas.microsoft.com/office/drawing/2014/main" id="{FF807C9F-7C52-C768-7EA2-F979DB307860}"/>
              </a:ext>
            </a:extLst>
          </xdr:cNvPr>
          <xdr:cNvCxnSpPr>
            <a:cxnSpLocks/>
          </xdr:cNvCxnSpPr>
        </xdr:nvCxnSpPr>
        <xdr:spPr>
          <a:xfrm>
            <a:off x="6027417" y="12710162"/>
            <a:ext cx="14089383"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84" name="Straight Connector 183">
            <a:extLst>
              <a:ext uri="{FF2B5EF4-FFF2-40B4-BE49-F238E27FC236}">
                <a16:creationId xmlns:a16="http://schemas.microsoft.com/office/drawing/2014/main" id="{610BAE27-8E05-9F0C-8BAE-E1625698BD68}"/>
              </a:ext>
            </a:extLst>
          </xdr:cNvPr>
          <xdr:cNvCxnSpPr>
            <a:cxnSpLocks/>
          </xdr:cNvCxnSpPr>
        </xdr:nvCxnSpPr>
        <xdr:spPr>
          <a:xfrm>
            <a:off x="21546986" y="12710162"/>
            <a:ext cx="27432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85" name="Straight Connector 184">
            <a:extLst>
              <a:ext uri="{FF2B5EF4-FFF2-40B4-BE49-F238E27FC236}">
                <a16:creationId xmlns:a16="http://schemas.microsoft.com/office/drawing/2014/main" id="{5784CDBD-907B-6D7E-DCAB-4C8EC13675AB}"/>
              </a:ext>
            </a:extLst>
          </xdr:cNvPr>
          <xdr:cNvCxnSpPr>
            <a:cxnSpLocks/>
          </xdr:cNvCxnSpPr>
        </xdr:nvCxnSpPr>
        <xdr:spPr>
          <a:xfrm>
            <a:off x="25772290" y="8717282"/>
            <a:ext cx="7139943"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editAs="oneCell">
    <xdr:from>
      <xdr:col>22</xdr:col>
      <xdr:colOff>110382</xdr:colOff>
      <xdr:row>14</xdr:row>
      <xdr:rowOff>73741</xdr:rowOff>
    </xdr:from>
    <xdr:to>
      <xdr:col>22</xdr:col>
      <xdr:colOff>413808</xdr:colOff>
      <xdr:row>16</xdr:row>
      <xdr:rowOff>15776</xdr:rowOff>
    </xdr:to>
    <xdr:pic>
      <xdr:nvPicPr>
        <xdr:cNvPr id="187" name="Graphic 34" descr="Medal with solid fill">
          <a:extLst>
            <a:ext uri="{FF2B5EF4-FFF2-40B4-BE49-F238E27FC236}">
              <a16:creationId xmlns:a16="http://schemas.microsoft.com/office/drawing/2014/main" id="{7C4AD1D5-A098-5529-E9B1-A45EB1E8426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3521582" y="2664541"/>
          <a:ext cx="303426" cy="312149"/>
        </a:xfrm>
        <a:prstGeom prst="rect">
          <a:avLst/>
        </a:prstGeom>
      </xdr:spPr>
    </xdr:pic>
    <xdr:clientData/>
  </xdr:twoCellAnchor>
  <xdr:twoCellAnchor editAs="oneCell">
    <xdr:from>
      <xdr:col>10</xdr:col>
      <xdr:colOff>294968</xdr:colOff>
      <xdr:row>12</xdr:row>
      <xdr:rowOff>126271</xdr:rowOff>
    </xdr:from>
    <xdr:to>
      <xdr:col>11</xdr:col>
      <xdr:colOff>53951</xdr:colOff>
      <xdr:row>14</xdr:row>
      <xdr:rowOff>139343</xdr:rowOff>
    </xdr:to>
    <xdr:pic>
      <xdr:nvPicPr>
        <xdr:cNvPr id="188" name="Graphic 37" descr="Continuous Improvement with solid fill">
          <a:extLst>
            <a:ext uri="{FF2B5EF4-FFF2-40B4-BE49-F238E27FC236}">
              <a16:creationId xmlns:a16="http://schemas.microsoft.com/office/drawing/2014/main" id="{372B0D74-58A8-7268-E759-96CDB26A884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440129" y="2338529"/>
          <a:ext cx="373499" cy="381782"/>
        </a:xfrm>
        <a:prstGeom prst="rect">
          <a:avLst/>
        </a:prstGeom>
      </xdr:spPr>
    </xdr:pic>
    <xdr:clientData/>
  </xdr:twoCellAnchor>
  <xdr:twoCellAnchor editAs="oneCell">
    <xdr:from>
      <xdr:col>1</xdr:col>
      <xdr:colOff>373057</xdr:colOff>
      <xdr:row>36</xdr:row>
      <xdr:rowOff>54171</xdr:rowOff>
    </xdr:from>
    <xdr:to>
      <xdr:col>3</xdr:col>
      <xdr:colOff>68257</xdr:colOff>
      <xdr:row>41</xdr:row>
      <xdr:rowOff>72100</xdr:rowOff>
    </xdr:to>
    <xdr:pic>
      <xdr:nvPicPr>
        <xdr:cNvPr id="189" name="Graphic 41" descr="Shopping cart with solid fill">
          <a:extLst>
            <a:ext uri="{FF2B5EF4-FFF2-40B4-BE49-F238E27FC236}">
              <a16:creationId xmlns:a16="http://schemas.microsoft.com/office/drawing/2014/main" id="{00F1A245-7D11-CCDC-0125-FCE8DFFE870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82657" y="6538098"/>
          <a:ext cx="914400" cy="918475"/>
        </a:xfrm>
        <a:prstGeom prst="rect">
          <a:avLst/>
        </a:prstGeom>
      </xdr:spPr>
    </xdr:pic>
    <xdr:clientData/>
  </xdr:twoCellAnchor>
  <xdr:twoCellAnchor editAs="oneCell">
    <xdr:from>
      <xdr:col>15</xdr:col>
      <xdr:colOff>98323</xdr:colOff>
      <xdr:row>13</xdr:row>
      <xdr:rowOff>15728</xdr:rowOff>
    </xdr:from>
    <xdr:to>
      <xdr:col>15</xdr:col>
      <xdr:colOff>358588</xdr:colOff>
      <xdr:row>14</xdr:row>
      <xdr:rowOff>94635</xdr:rowOff>
    </xdr:to>
    <xdr:pic>
      <xdr:nvPicPr>
        <xdr:cNvPr id="190" name="Graphic 43" descr="Register with solid fill">
          <a:extLst>
            <a:ext uri="{FF2B5EF4-FFF2-40B4-BE49-F238E27FC236}">
              <a16:creationId xmlns:a16="http://schemas.microsoft.com/office/drawing/2014/main" id="{1D6478F0-2B5F-1A23-6B74-F3E0F61A1AD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242323" y="2346552"/>
          <a:ext cx="260265" cy="258201"/>
        </a:xfrm>
        <a:prstGeom prst="rect">
          <a:avLst/>
        </a:prstGeom>
      </xdr:spPr>
    </xdr:pic>
    <xdr:clientData/>
  </xdr:twoCellAnchor>
  <xdr:twoCellAnchor editAs="oneCell">
    <xdr:from>
      <xdr:col>7</xdr:col>
      <xdr:colOff>65665</xdr:colOff>
      <xdr:row>7</xdr:row>
      <xdr:rowOff>139366</xdr:rowOff>
    </xdr:from>
    <xdr:to>
      <xdr:col>7</xdr:col>
      <xdr:colOff>505523</xdr:colOff>
      <xdr:row>10</xdr:row>
      <xdr:rowOff>34017</xdr:rowOff>
    </xdr:to>
    <xdr:pic>
      <xdr:nvPicPr>
        <xdr:cNvPr id="191" name="Graphic 45" descr="Money outline">
          <a:extLst>
            <a:ext uri="{FF2B5EF4-FFF2-40B4-BE49-F238E27FC236}">
              <a16:creationId xmlns:a16="http://schemas.microsoft.com/office/drawing/2014/main" id="{677F4110-296D-9C8C-021F-BF890CAC1F2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332865" y="1434766"/>
          <a:ext cx="439858" cy="449822"/>
        </a:xfrm>
        <a:prstGeom prst="rect">
          <a:avLst/>
        </a:prstGeom>
      </xdr:spPr>
    </xdr:pic>
    <xdr:clientData/>
  </xdr:twoCellAnchor>
  <xdr:twoCellAnchor editAs="oneCell">
    <xdr:from>
      <xdr:col>16</xdr:col>
      <xdr:colOff>139758</xdr:colOff>
      <xdr:row>7</xdr:row>
      <xdr:rowOff>21626</xdr:rowOff>
    </xdr:from>
    <xdr:to>
      <xdr:col>17</xdr:col>
      <xdr:colOff>71395</xdr:colOff>
      <xdr:row>10</xdr:row>
      <xdr:rowOff>25506</xdr:rowOff>
    </xdr:to>
    <xdr:pic>
      <xdr:nvPicPr>
        <xdr:cNvPr id="193" name="Graphic 49" descr="Piggy Bank with solid fill">
          <a:extLst>
            <a:ext uri="{FF2B5EF4-FFF2-40B4-BE49-F238E27FC236}">
              <a16:creationId xmlns:a16="http://schemas.microsoft.com/office/drawing/2014/main" id="{FA84FE20-9C2B-FED8-258C-956308513787}"/>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9893358" y="1317026"/>
          <a:ext cx="541237" cy="559051"/>
        </a:xfrm>
        <a:prstGeom prst="rect">
          <a:avLst/>
        </a:prstGeom>
      </xdr:spPr>
    </xdr:pic>
    <xdr:clientData/>
  </xdr:twoCellAnchor>
  <xdr:twoCellAnchor editAs="oneCell">
    <xdr:from>
      <xdr:col>15</xdr:col>
      <xdr:colOff>98613</xdr:colOff>
      <xdr:row>27</xdr:row>
      <xdr:rowOff>125264</xdr:rowOff>
    </xdr:from>
    <xdr:to>
      <xdr:col>15</xdr:col>
      <xdr:colOff>359533</xdr:colOff>
      <xdr:row>29</xdr:row>
      <xdr:rowOff>25320</xdr:rowOff>
    </xdr:to>
    <xdr:pic>
      <xdr:nvPicPr>
        <xdr:cNvPr id="194" name="Graphic 51" descr="Coins with solid fill">
          <a:extLst>
            <a:ext uri="{FF2B5EF4-FFF2-40B4-BE49-F238E27FC236}">
              <a16:creationId xmlns:a16="http://schemas.microsoft.com/office/drawing/2014/main" id="{F9F54110-BAA7-3006-D591-1C5C916F83B2}"/>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9242613" y="4966205"/>
          <a:ext cx="260920" cy="258644"/>
        </a:xfrm>
        <a:prstGeom prst="rect">
          <a:avLst/>
        </a:prstGeom>
      </xdr:spPr>
    </xdr:pic>
    <xdr:clientData/>
  </xdr:twoCellAnchor>
  <xdr:twoCellAnchor editAs="oneCell">
    <xdr:from>
      <xdr:col>11</xdr:col>
      <xdr:colOff>392238</xdr:colOff>
      <xdr:row>7</xdr:row>
      <xdr:rowOff>120378</xdr:rowOff>
    </xdr:from>
    <xdr:to>
      <xdr:col>12</xdr:col>
      <xdr:colOff>283045</xdr:colOff>
      <xdr:row>10</xdr:row>
      <xdr:rowOff>85280</xdr:rowOff>
    </xdr:to>
    <xdr:pic>
      <xdr:nvPicPr>
        <xdr:cNvPr id="195" name="Graphic 53" descr="Bar graph with upward trend with solid fill">
          <a:extLst>
            <a:ext uri="{FF2B5EF4-FFF2-40B4-BE49-F238E27FC236}">
              <a16:creationId xmlns:a16="http://schemas.microsoft.com/office/drawing/2014/main" id="{BE835483-15C4-DACC-7CA3-47E86FC3A12D}"/>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097838" y="1415778"/>
          <a:ext cx="500407" cy="520073"/>
        </a:xfrm>
        <a:prstGeom prst="rect">
          <a:avLst/>
        </a:prstGeom>
      </xdr:spPr>
    </xdr:pic>
    <xdr:clientData/>
  </xdr:twoCellAnchor>
  <xdr:twoCellAnchor editAs="oneCell">
    <xdr:from>
      <xdr:col>1</xdr:col>
      <xdr:colOff>154030</xdr:colOff>
      <xdr:row>2</xdr:row>
      <xdr:rowOff>3844</xdr:rowOff>
    </xdr:from>
    <xdr:to>
      <xdr:col>2</xdr:col>
      <xdr:colOff>247049</xdr:colOff>
      <xdr:row>5</xdr:row>
      <xdr:rowOff>169396</xdr:rowOff>
    </xdr:to>
    <xdr:pic>
      <xdr:nvPicPr>
        <xdr:cNvPr id="196" name="Graphic 55" descr="Presentation with bar chart with solid fill">
          <a:extLst>
            <a:ext uri="{FF2B5EF4-FFF2-40B4-BE49-F238E27FC236}">
              <a16:creationId xmlns:a16="http://schemas.microsoft.com/office/drawing/2014/main" id="{00E520FB-2E16-0F1F-17E3-2CB434B9944C}"/>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763630" y="364062"/>
          <a:ext cx="702619" cy="705879"/>
        </a:xfrm>
        <a:prstGeom prst="rect">
          <a:avLst/>
        </a:prstGeom>
      </xdr:spPr>
    </xdr:pic>
    <xdr:clientData/>
  </xdr:twoCellAnchor>
  <xdr:twoCellAnchor editAs="oneCell">
    <xdr:from>
      <xdr:col>4</xdr:col>
      <xdr:colOff>233390</xdr:colOff>
      <xdr:row>27</xdr:row>
      <xdr:rowOff>86032</xdr:rowOff>
    </xdr:from>
    <xdr:to>
      <xdr:col>4</xdr:col>
      <xdr:colOff>577029</xdr:colOff>
      <xdr:row>29</xdr:row>
      <xdr:rowOff>68582</xdr:rowOff>
    </xdr:to>
    <xdr:pic>
      <xdr:nvPicPr>
        <xdr:cNvPr id="197" name="Graphic 57" descr="Daily calendar with solid fill">
          <a:extLst>
            <a:ext uri="{FF2B5EF4-FFF2-40B4-BE49-F238E27FC236}">
              <a16:creationId xmlns:a16="http://schemas.microsoft.com/office/drawing/2014/main" id="{1D6B56E9-2CA8-EDA6-050C-E378F38AE567}"/>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2691455" y="5063613"/>
          <a:ext cx="343639" cy="351259"/>
        </a:xfrm>
        <a:prstGeom prst="rect">
          <a:avLst/>
        </a:prstGeom>
      </xdr:spPr>
    </xdr:pic>
    <xdr:clientData/>
  </xdr:twoCellAnchor>
  <xdr:twoCellAnchor editAs="oneCell">
    <xdr:from>
      <xdr:col>4</xdr:col>
      <xdr:colOff>184353</xdr:colOff>
      <xdr:row>12</xdr:row>
      <xdr:rowOff>147444</xdr:rowOff>
    </xdr:from>
    <xdr:to>
      <xdr:col>4</xdr:col>
      <xdr:colOff>515922</xdr:colOff>
      <xdr:row>14</xdr:row>
      <xdr:rowOff>117656</xdr:rowOff>
    </xdr:to>
    <xdr:pic>
      <xdr:nvPicPr>
        <xdr:cNvPr id="198" name="Graphic 59" descr="Flip calendar with solid fill">
          <a:extLst>
            <a:ext uri="{FF2B5EF4-FFF2-40B4-BE49-F238E27FC236}">
              <a16:creationId xmlns:a16="http://schemas.microsoft.com/office/drawing/2014/main" id="{705E72A1-595A-2DE5-EF9A-5E8E038D4975}"/>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2642418" y="2359702"/>
          <a:ext cx="331569" cy="338922"/>
        </a:xfrm>
        <a:prstGeom prst="rect">
          <a:avLst/>
        </a:prstGeom>
      </xdr:spPr>
    </xdr:pic>
    <xdr:clientData/>
  </xdr:twoCellAnchor>
  <xdr:twoCellAnchor editAs="oneCell">
    <xdr:from>
      <xdr:col>19</xdr:col>
      <xdr:colOff>4732</xdr:colOff>
      <xdr:row>14</xdr:row>
      <xdr:rowOff>110613</xdr:rowOff>
    </xdr:from>
    <xdr:to>
      <xdr:col>19</xdr:col>
      <xdr:colOff>260938</xdr:colOff>
      <xdr:row>16</xdr:row>
      <xdr:rowOff>3368</xdr:rowOff>
    </xdr:to>
    <xdr:pic>
      <xdr:nvPicPr>
        <xdr:cNvPr id="199" name="Graphic 61" descr="Trophy with solid fill">
          <a:extLst>
            <a:ext uri="{FF2B5EF4-FFF2-40B4-BE49-F238E27FC236}">
              <a16:creationId xmlns:a16="http://schemas.microsoft.com/office/drawing/2014/main" id="{EE29F15A-2DC3-C11D-F998-3B02F1B026B7}"/>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11587132" y="2701413"/>
          <a:ext cx="256206" cy="262869"/>
        </a:xfrm>
        <a:prstGeom prst="rect">
          <a:avLst/>
        </a:prstGeom>
      </xdr:spPr>
    </xdr:pic>
    <xdr:clientData/>
  </xdr:twoCellAnchor>
  <xdr:twoCellAnchor editAs="oneCell">
    <xdr:from>
      <xdr:col>18</xdr:col>
      <xdr:colOff>270386</xdr:colOff>
      <xdr:row>18</xdr:row>
      <xdr:rowOff>49161</xdr:rowOff>
    </xdr:from>
    <xdr:to>
      <xdr:col>18</xdr:col>
      <xdr:colOff>597367</xdr:colOff>
      <xdr:row>20</xdr:row>
      <xdr:rowOff>7432</xdr:rowOff>
    </xdr:to>
    <xdr:pic>
      <xdr:nvPicPr>
        <xdr:cNvPr id="201" name="Graphic 19" descr="Pyramid with levels with solid fill">
          <a:extLst>
            <a:ext uri="{FF2B5EF4-FFF2-40B4-BE49-F238E27FC236}">
              <a16:creationId xmlns:a16="http://schemas.microsoft.com/office/drawing/2014/main" id="{8960C72E-2A09-A157-C7AE-DF9BC1CD0BF4}"/>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11331676" y="3367548"/>
          <a:ext cx="326981" cy="326981"/>
        </a:xfrm>
        <a:prstGeom prst="rect">
          <a:avLst/>
        </a:prstGeom>
      </xdr:spPr>
    </xdr:pic>
    <xdr:clientData/>
  </xdr:twoCellAnchor>
  <xdr:twoCellAnchor>
    <xdr:from>
      <xdr:col>2</xdr:col>
      <xdr:colOff>196645</xdr:colOff>
      <xdr:row>1</xdr:row>
      <xdr:rowOff>12292</xdr:rowOff>
    </xdr:from>
    <xdr:to>
      <xdr:col>9</xdr:col>
      <xdr:colOff>251012</xdr:colOff>
      <xdr:row>3</xdr:row>
      <xdr:rowOff>143436</xdr:rowOff>
    </xdr:to>
    <xdr:sp macro="" textlink="">
      <xdr:nvSpPr>
        <xdr:cNvPr id="203" name="TextBox 202">
          <a:extLst>
            <a:ext uri="{FF2B5EF4-FFF2-40B4-BE49-F238E27FC236}">
              <a16:creationId xmlns:a16="http://schemas.microsoft.com/office/drawing/2014/main" id="{6250D515-7389-8194-D0EB-72D96FD7035C}"/>
            </a:ext>
          </a:extLst>
        </xdr:cNvPr>
        <xdr:cNvSpPr txBox="1"/>
      </xdr:nvSpPr>
      <xdr:spPr>
        <a:xfrm>
          <a:off x="1415845" y="191586"/>
          <a:ext cx="4321567" cy="489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bg1"/>
              </a:solidFill>
              <a:effectLst/>
              <a:latin typeface="+mn-lt"/>
              <a:ea typeface="+mn-ea"/>
              <a:cs typeface="+mn-cs"/>
            </a:rPr>
            <a:t>SALES</a:t>
          </a:r>
          <a:r>
            <a:rPr lang="en-US" sz="1800" b="1" baseline="0">
              <a:solidFill>
                <a:schemeClr val="bg1"/>
              </a:solidFill>
              <a:effectLst/>
              <a:latin typeface="+mn-lt"/>
              <a:ea typeface="+mn-ea"/>
              <a:cs typeface="+mn-cs"/>
            </a:rPr>
            <a:t> </a:t>
          </a:r>
          <a:r>
            <a:rPr lang="en-US" sz="3200" b="1" baseline="0">
              <a:solidFill>
                <a:schemeClr val="bg1"/>
              </a:solidFill>
              <a:effectLst/>
              <a:latin typeface="+mn-lt"/>
              <a:ea typeface="+mn-ea"/>
              <a:cs typeface="+mn-cs"/>
            </a:rPr>
            <a:t>DASHB</a:t>
          </a:r>
          <a:r>
            <a:rPr lang="en-US" sz="3200" b="1">
              <a:solidFill>
                <a:schemeClr val="bg1"/>
              </a:solidFill>
              <a:effectLst/>
              <a:latin typeface="+mn-lt"/>
              <a:ea typeface="+mn-ea"/>
              <a:cs typeface="+mn-cs"/>
            </a:rPr>
            <a:t>OAR</a:t>
          </a:r>
          <a:r>
            <a:rPr lang="en-US" sz="3200" b="1" baseline="0">
              <a:solidFill>
                <a:schemeClr val="bg1"/>
              </a:solidFill>
              <a:effectLst/>
              <a:latin typeface="+mn-lt"/>
              <a:ea typeface="+mn-ea"/>
              <a:cs typeface="+mn-cs"/>
            </a:rPr>
            <a:t>D</a:t>
          </a:r>
          <a:endParaRPr lang="en-US" sz="3200" b="1">
            <a:solidFill>
              <a:schemeClr val="bg1"/>
            </a:solidFill>
            <a:effectLst/>
          </a:endParaRPr>
        </a:p>
      </xdr:txBody>
    </xdr:sp>
    <xdr:clientData/>
  </xdr:twoCellAnchor>
  <xdr:twoCellAnchor>
    <xdr:from>
      <xdr:col>21</xdr:col>
      <xdr:colOff>470523</xdr:colOff>
      <xdr:row>10</xdr:row>
      <xdr:rowOff>59695</xdr:rowOff>
    </xdr:from>
    <xdr:to>
      <xdr:col>23</xdr:col>
      <xdr:colOff>109187</xdr:colOff>
      <xdr:row>11</xdr:row>
      <xdr:rowOff>135751</xdr:rowOff>
    </xdr:to>
    <xdr:sp macro="" textlink="Analysis!AJ1">
      <xdr:nvSpPr>
        <xdr:cNvPr id="204" name="TextBox 203">
          <a:extLst>
            <a:ext uri="{FF2B5EF4-FFF2-40B4-BE49-F238E27FC236}">
              <a16:creationId xmlns:a16="http://schemas.microsoft.com/office/drawing/2014/main" id="{51CF49B2-ABF9-4160-B7EE-C2D512FC06B9}"/>
            </a:ext>
          </a:extLst>
        </xdr:cNvPr>
        <xdr:cNvSpPr txBox="1"/>
      </xdr:nvSpPr>
      <xdr:spPr>
        <a:xfrm>
          <a:off x="13272123" y="1910266"/>
          <a:ext cx="857864" cy="261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D1068F7-5981-4E9F-889D-C55605B9B320}" type="TxLink">
            <a:rPr lang="en-US" sz="1100" b="0" i="0" u="none" strike="noStrike">
              <a:solidFill>
                <a:schemeClr val="bg1"/>
              </a:solidFill>
              <a:effectLst/>
              <a:latin typeface="Calibri"/>
              <a:ea typeface="+mn-ea"/>
              <a:cs typeface="Calibri"/>
            </a:rPr>
            <a:pPr marL="0" indent="0"/>
            <a:t>Category04</a:t>
          </a:fld>
          <a:endParaRPr lang="en-US" sz="1100" b="0" i="0" u="none" strike="noStrike">
            <a:solidFill>
              <a:schemeClr val="bg1"/>
            </a:solidFill>
            <a:effectLst/>
            <a:latin typeface="Calibri"/>
            <a:ea typeface="+mn-ea"/>
            <a:cs typeface="Calibri"/>
          </a:endParaRPr>
        </a:p>
      </xdr:txBody>
    </xdr:sp>
    <xdr:clientData/>
  </xdr:twoCellAnchor>
  <xdr:twoCellAnchor>
    <xdr:from>
      <xdr:col>15</xdr:col>
      <xdr:colOff>300824</xdr:colOff>
      <xdr:row>27</xdr:row>
      <xdr:rowOff>130899</xdr:rowOff>
    </xdr:from>
    <xdr:to>
      <xdr:col>17</xdr:col>
      <xdr:colOff>177053</xdr:colOff>
      <xdr:row>29</xdr:row>
      <xdr:rowOff>64098</xdr:rowOff>
    </xdr:to>
    <xdr:sp macro="" textlink="">
      <xdr:nvSpPr>
        <xdr:cNvPr id="207" name="TextBox 206">
          <a:extLst>
            <a:ext uri="{FF2B5EF4-FFF2-40B4-BE49-F238E27FC236}">
              <a16:creationId xmlns:a16="http://schemas.microsoft.com/office/drawing/2014/main" id="{5FE5F6F8-64C8-4790-8FC7-E50E5C80E7D6}"/>
            </a:ext>
          </a:extLst>
        </xdr:cNvPr>
        <xdr:cNvSpPr txBox="1"/>
      </xdr:nvSpPr>
      <xdr:spPr>
        <a:xfrm>
          <a:off x="9444824" y="5068659"/>
          <a:ext cx="1095429" cy="298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baseline="0">
              <a:solidFill>
                <a:schemeClr val="bg1"/>
              </a:solidFill>
              <a:effectLst/>
              <a:latin typeface="Poppins" panose="00000500000000000000" pitchFamily="2" charset="0"/>
              <a:ea typeface="+mn-ea"/>
              <a:cs typeface="Poppins" panose="00000500000000000000" pitchFamily="2" charset="0"/>
            </a:rPr>
            <a:t>PAYMENT</a:t>
          </a:r>
          <a:r>
            <a:rPr lang="en-US" sz="500">
              <a:solidFill>
                <a:schemeClr val="dk1"/>
              </a:solidFill>
              <a:effectLst/>
              <a:latin typeface="Poppins" panose="00000500000000000000" pitchFamily="2" charset="0"/>
              <a:ea typeface="+mn-ea"/>
              <a:cs typeface="Poppins" panose="00000500000000000000" pitchFamily="2" charset="0"/>
            </a:rPr>
            <a:t> </a:t>
          </a:r>
          <a:r>
            <a:rPr lang="en-US" sz="900" b="1" baseline="0">
              <a:solidFill>
                <a:schemeClr val="bg1"/>
              </a:solidFill>
              <a:effectLst/>
              <a:latin typeface="Poppins" panose="00000500000000000000" pitchFamily="2" charset="0"/>
              <a:ea typeface="+mn-ea"/>
              <a:cs typeface="Poppins" panose="00000500000000000000" pitchFamily="2" charset="0"/>
            </a:rPr>
            <a:t>MODE</a:t>
          </a:r>
        </a:p>
      </xdr:txBody>
    </xdr:sp>
    <xdr:clientData/>
  </xdr:twoCellAnchor>
  <xdr:twoCellAnchor>
    <xdr:from>
      <xdr:col>4</xdr:col>
      <xdr:colOff>540774</xdr:colOff>
      <xdr:row>12</xdr:row>
      <xdr:rowOff>149451</xdr:rowOff>
    </xdr:from>
    <xdr:to>
      <xdr:col>6</xdr:col>
      <xdr:colOff>555812</xdr:colOff>
      <xdr:row>14</xdr:row>
      <xdr:rowOff>25997</xdr:rowOff>
    </xdr:to>
    <xdr:sp macro="" textlink="">
      <xdr:nvSpPr>
        <xdr:cNvPr id="208" name="TextBox 207">
          <a:extLst>
            <a:ext uri="{FF2B5EF4-FFF2-40B4-BE49-F238E27FC236}">
              <a16:creationId xmlns:a16="http://schemas.microsoft.com/office/drawing/2014/main" id="{FB97BCD5-876A-49FF-9C6F-21C017123B41}"/>
            </a:ext>
          </a:extLst>
        </xdr:cNvPr>
        <xdr:cNvSpPr txBox="1"/>
      </xdr:nvSpPr>
      <xdr:spPr>
        <a:xfrm>
          <a:off x="2979174" y="2344011"/>
          <a:ext cx="1234238" cy="242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bg1"/>
              </a:solidFill>
              <a:effectLst/>
              <a:latin typeface="Poppins" panose="00000500000000000000" pitchFamily="2" charset="0"/>
              <a:ea typeface="+mn-ea"/>
              <a:cs typeface="Poppins" panose="00000500000000000000" pitchFamily="2" charset="0"/>
            </a:rPr>
            <a:t>MONTHLY</a:t>
          </a:r>
        </a:p>
      </xdr:txBody>
    </xdr:sp>
    <xdr:clientData/>
  </xdr:twoCellAnchor>
  <xdr:twoCellAnchor>
    <xdr:from>
      <xdr:col>5</xdr:col>
      <xdr:colOff>39184</xdr:colOff>
      <xdr:row>27</xdr:row>
      <xdr:rowOff>124493</xdr:rowOff>
    </xdr:from>
    <xdr:to>
      <xdr:col>6</xdr:col>
      <xdr:colOff>385482</xdr:colOff>
      <xdr:row>29</xdr:row>
      <xdr:rowOff>173655</xdr:rowOff>
    </xdr:to>
    <xdr:sp macro="" textlink="">
      <xdr:nvSpPr>
        <xdr:cNvPr id="209" name="TextBox 208">
          <a:extLst>
            <a:ext uri="{FF2B5EF4-FFF2-40B4-BE49-F238E27FC236}">
              <a16:creationId xmlns:a16="http://schemas.microsoft.com/office/drawing/2014/main" id="{A0CE7CCD-010F-49E6-91A4-30AD81D3C1B0}"/>
            </a:ext>
          </a:extLst>
        </xdr:cNvPr>
        <xdr:cNvSpPr txBox="1"/>
      </xdr:nvSpPr>
      <xdr:spPr>
        <a:xfrm>
          <a:off x="3087184" y="4965434"/>
          <a:ext cx="955898" cy="40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bg1"/>
              </a:solidFill>
              <a:effectLst/>
              <a:latin typeface="+mn-lt"/>
              <a:ea typeface="+mn-ea"/>
              <a:cs typeface="+mn-cs"/>
            </a:rPr>
            <a:t>DAILY</a:t>
          </a:r>
        </a:p>
      </xdr:txBody>
    </xdr:sp>
    <xdr:clientData/>
  </xdr:twoCellAnchor>
  <xdr:twoCellAnchor>
    <xdr:from>
      <xdr:col>18</xdr:col>
      <xdr:colOff>561914</xdr:colOff>
      <xdr:row>18</xdr:row>
      <xdr:rowOff>62682</xdr:rowOff>
    </xdr:from>
    <xdr:to>
      <xdr:col>21</xdr:col>
      <xdr:colOff>21139</xdr:colOff>
      <xdr:row>19</xdr:row>
      <xdr:rowOff>153746</xdr:rowOff>
    </xdr:to>
    <xdr:sp macro="" textlink="">
      <xdr:nvSpPr>
        <xdr:cNvPr id="211" name="TextBox 210">
          <a:extLst>
            <a:ext uri="{FF2B5EF4-FFF2-40B4-BE49-F238E27FC236}">
              <a16:creationId xmlns:a16="http://schemas.microsoft.com/office/drawing/2014/main" id="{1EC532FF-D87D-4706-B26B-C524248732F2}"/>
            </a:ext>
          </a:extLst>
        </xdr:cNvPr>
        <xdr:cNvSpPr txBox="1"/>
      </xdr:nvSpPr>
      <xdr:spPr>
        <a:xfrm>
          <a:off x="11534714" y="3354522"/>
          <a:ext cx="1288025" cy="273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bg1"/>
              </a:solidFill>
              <a:effectLst/>
              <a:latin typeface="Poppins" panose="00000500000000000000" pitchFamily="2" charset="0"/>
              <a:ea typeface="+mn-ea"/>
              <a:cs typeface="Poppins" panose="00000500000000000000" pitchFamily="2" charset="0"/>
            </a:rPr>
            <a:t>CATEGORY</a:t>
          </a:r>
        </a:p>
      </xdr:txBody>
    </xdr:sp>
    <xdr:clientData/>
  </xdr:twoCellAnchor>
  <xdr:twoCellAnchor>
    <xdr:from>
      <xdr:col>18</xdr:col>
      <xdr:colOff>396099</xdr:colOff>
      <xdr:row>10</xdr:row>
      <xdr:rowOff>164012</xdr:rowOff>
    </xdr:from>
    <xdr:to>
      <xdr:col>19</xdr:col>
      <xdr:colOff>247169</xdr:colOff>
      <xdr:row>12</xdr:row>
      <xdr:rowOff>23054</xdr:rowOff>
    </xdr:to>
    <xdr:sp macro="" textlink="Analysis!Z1">
      <xdr:nvSpPr>
        <xdr:cNvPr id="212" name="TextBox 211">
          <a:extLst>
            <a:ext uri="{FF2B5EF4-FFF2-40B4-BE49-F238E27FC236}">
              <a16:creationId xmlns:a16="http://schemas.microsoft.com/office/drawing/2014/main" id="{EA2007CD-1468-4F02-9C1E-3559E9758123}"/>
            </a:ext>
          </a:extLst>
        </xdr:cNvPr>
        <xdr:cNvSpPr txBox="1"/>
      </xdr:nvSpPr>
      <xdr:spPr>
        <a:xfrm>
          <a:off x="11368899" y="2014583"/>
          <a:ext cx="460670" cy="229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2DD8417-598A-4681-87C2-5BA52630E1F7}" type="TxLink">
            <a:rPr lang="en-US" sz="1050" b="1" i="0" u="none" strike="noStrike">
              <a:solidFill>
                <a:schemeClr val="bg1"/>
              </a:solidFill>
              <a:effectLst/>
              <a:latin typeface="Calibri"/>
              <a:ea typeface="+mn-ea"/>
              <a:cs typeface="Calibri"/>
            </a:rPr>
            <a:pPr marL="0" indent="0"/>
            <a:t>132</a:t>
          </a:fld>
          <a:endParaRPr lang="en-US" sz="1050" b="1" i="0" u="none" strike="noStrike">
            <a:solidFill>
              <a:schemeClr val="bg1"/>
            </a:solidFill>
            <a:effectLst/>
            <a:latin typeface="Calibri"/>
            <a:ea typeface="+mn-ea"/>
            <a:cs typeface="Calibri"/>
          </a:endParaRPr>
        </a:p>
      </xdr:txBody>
    </xdr:sp>
    <xdr:clientData/>
  </xdr:twoCellAnchor>
  <xdr:twoCellAnchor>
    <xdr:from>
      <xdr:col>18</xdr:col>
      <xdr:colOff>358715</xdr:colOff>
      <xdr:row>9</xdr:row>
      <xdr:rowOff>105985</xdr:rowOff>
    </xdr:from>
    <xdr:to>
      <xdr:col>19</xdr:col>
      <xdr:colOff>530779</xdr:colOff>
      <xdr:row>11</xdr:row>
      <xdr:rowOff>44536</xdr:rowOff>
    </xdr:to>
    <xdr:sp macro="" textlink="Analysis!W1">
      <xdr:nvSpPr>
        <xdr:cNvPr id="213" name="TextBox 212">
          <a:extLst>
            <a:ext uri="{FF2B5EF4-FFF2-40B4-BE49-F238E27FC236}">
              <a16:creationId xmlns:a16="http://schemas.microsoft.com/office/drawing/2014/main" id="{C674D8AE-8AA8-49CF-9ADE-765B7968E057}"/>
            </a:ext>
          </a:extLst>
        </xdr:cNvPr>
        <xdr:cNvSpPr txBox="1"/>
      </xdr:nvSpPr>
      <xdr:spPr>
        <a:xfrm>
          <a:off x="11331515" y="1771499"/>
          <a:ext cx="781664" cy="30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2B012CC-7537-44F2-B026-79C81B9A1E4E}" type="TxLink">
            <a:rPr lang="en-US" sz="1050" b="0" i="0" u="none" strike="noStrike">
              <a:solidFill>
                <a:schemeClr val="bg1"/>
              </a:solidFill>
              <a:effectLst/>
              <a:latin typeface="Calibri"/>
              <a:ea typeface="+mn-ea"/>
              <a:cs typeface="Calibri"/>
            </a:rPr>
            <a:pPr marL="0" indent="0"/>
            <a:t>Product41</a:t>
          </a:fld>
          <a:endParaRPr lang="en-US" sz="1050" b="0" i="0" u="none" strike="noStrike">
            <a:solidFill>
              <a:schemeClr val="bg1"/>
            </a:solidFill>
            <a:effectLst/>
            <a:latin typeface="Calibri"/>
            <a:ea typeface="+mn-ea"/>
            <a:cs typeface="Calibri"/>
          </a:endParaRPr>
        </a:p>
      </xdr:txBody>
    </xdr:sp>
    <xdr:clientData/>
  </xdr:twoCellAnchor>
  <xdr:twoCellAnchor>
    <xdr:from>
      <xdr:col>18</xdr:col>
      <xdr:colOff>262427</xdr:colOff>
      <xdr:row>7</xdr:row>
      <xdr:rowOff>49632</xdr:rowOff>
    </xdr:from>
    <xdr:to>
      <xdr:col>20</xdr:col>
      <xdr:colOff>50800</xdr:colOff>
      <xdr:row>10</xdr:row>
      <xdr:rowOff>7257</xdr:rowOff>
    </xdr:to>
    <xdr:sp macro="" textlink="">
      <xdr:nvSpPr>
        <xdr:cNvPr id="214" name="TextBox 213">
          <a:extLst>
            <a:ext uri="{FF2B5EF4-FFF2-40B4-BE49-F238E27FC236}">
              <a16:creationId xmlns:a16="http://schemas.microsoft.com/office/drawing/2014/main" id="{AD3C14FD-4264-4292-9491-0BC34D05F2F8}"/>
            </a:ext>
          </a:extLst>
        </xdr:cNvPr>
        <xdr:cNvSpPr txBox="1"/>
      </xdr:nvSpPr>
      <xdr:spPr>
        <a:xfrm>
          <a:off x="11235227" y="1319632"/>
          <a:ext cx="1007573" cy="501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2"/>
              </a:solidFill>
              <a:effectLst/>
              <a:latin typeface="+mn-lt"/>
              <a:ea typeface="+mn-ea"/>
              <a:cs typeface="+mn-cs"/>
            </a:rPr>
            <a:t>TOP</a:t>
          </a:r>
          <a:r>
            <a:rPr lang="en-US" sz="1200" b="1" baseline="0">
              <a:solidFill>
                <a:schemeClr val="accent2"/>
              </a:solidFill>
              <a:effectLst/>
              <a:latin typeface="+mn-lt"/>
              <a:ea typeface="+mn-ea"/>
              <a:cs typeface="+mn-cs"/>
            </a:rPr>
            <a:t> </a:t>
          </a:r>
          <a:r>
            <a:rPr lang="en-US" sz="1100" b="1" baseline="0">
              <a:solidFill>
                <a:schemeClr val="accent2"/>
              </a:solidFill>
              <a:effectLst/>
              <a:latin typeface="+mn-lt"/>
              <a:ea typeface="+mn-ea"/>
              <a:cs typeface="+mn-cs"/>
            </a:rPr>
            <a:t>PRODUCT</a:t>
          </a:r>
          <a:endParaRPr lang="en-US" sz="1200" b="1">
            <a:solidFill>
              <a:schemeClr val="accent2"/>
            </a:solidFill>
            <a:effectLst/>
            <a:latin typeface="+mn-lt"/>
            <a:ea typeface="+mn-ea"/>
            <a:cs typeface="+mn-cs"/>
          </a:endParaRPr>
        </a:p>
      </xdr:txBody>
    </xdr:sp>
    <xdr:clientData/>
  </xdr:twoCellAnchor>
  <xdr:twoCellAnchor>
    <xdr:from>
      <xdr:col>15</xdr:col>
      <xdr:colOff>361912</xdr:colOff>
      <xdr:row>12</xdr:row>
      <xdr:rowOff>172933</xdr:rowOff>
    </xdr:from>
    <xdr:to>
      <xdr:col>17</xdr:col>
      <xdr:colOff>233081</xdr:colOff>
      <xdr:row>15</xdr:row>
      <xdr:rowOff>17930</xdr:rowOff>
    </xdr:to>
    <xdr:sp macro="" textlink="">
      <xdr:nvSpPr>
        <xdr:cNvPr id="215" name="TextBox 214">
          <a:extLst>
            <a:ext uri="{FF2B5EF4-FFF2-40B4-BE49-F238E27FC236}">
              <a16:creationId xmlns:a16="http://schemas.microsoft.com/office/drawing/2014/main" id="{46238EE2-8EE0-4B2B-80C7-C83907EDA12D}"/>
            </a:ext>
          </a:extLst>
        </xdr:cNvPr>
        <xdr:cNvSpPr txBox="1"/>
      </xdr:nvSpPr>
      <xdr:spPr>
        <a:xfrm>
          <a:off x="9505912" y="2324462"/>
          <a:ext cx="1090369" cy="3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bg1"/>
              </a:solidFill>
              <a:effectLst/>
              <a:latin typeface="+mn-lt"/>
              <a:ea typeface="+mn-ea"/>
              <a:cs typeface="+mn-cs"/>
            </a:rPr>
            <a:t>SALES</a:t>
          </a:r>
          <a:r>
            <a:rPr lang="en-US" sz="1100">
              <a:solidFill>
                <a:schemeClr val="dk1"/>
              </a:solidFill>
              <a:effectLst/>
              <a:latin typeface="+mn-lt"/>
              <a:ea typeface="+mn-ea"/>
              <a:cs typeface="+mn-cs"/>
            </a:rPr>
            <a:t> </a:t>
          </a:r>
          <a:r>
            <a:rPr lang="en-US" sz="1200" b="1" baseline="0">
              <a:solidFill>
                <a:schemeClr val="bg1"/>
              </a:solidFill>
              <a:effectLst/>
              <a:latin typeface="+mn-lt"/>
              <a:ea typeface="+mn-ea"/>
              <a:cs typeface="+mn-cs"/>
            </a:rPr>
            <a:t>TYPE</a:t>
          </a:r>
        </a:p>
      </xdr:txBody>
    </xdr:sp>
    <xdr:clientData/>
  </xdr:twoCellAnchor>
  <xdr:twoCellAnchor>
    <xdr:from>
      <xdr:col>11</xdr:col>
      <xdr:colOff>39330</xdr:colOff>
      <xdr:row>12</xdr:row>
      <xdr:rowOff>174523</xdr:rowOff>
    </xdr:from>
    <xdr:to>
      <xdr:col>13</xdr:col>
      <xdr:colOff>113071</xdr:colOff>
      <xdr:row>15</xdr:row>
      <xdr:rowOff>39329</xdr:rowOff>
    </xdr:to>
    <xdr:sp macro="" textlink="">
      <xdr:nvSpPr>
        <xdr:cNvPr id="216" name="TextBox 215">
          <a:extLst>
            <a:ext uri="{FF2B5EF4-FFF2-40B4-BE49-F238E27FC236}">
              <a16:creationId xmlns:a16="http://schemas.microsoft.com/office/drawing/2014/main" id="{20DF06CA-7450-449A-919F-DCC096C6FF83}"/>
            </a:ext>
          </a:extLst>
        </xdr:cNvPr>
        <xdr:cNvSpPr txBox="1"/>
      </xdr:nvSpPr>
      <xdr:spPr>
        <a:xfrm>
          <a:off x="6799007" y="2386781"/>
          <a:ext cx="1302774" cy="417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baseline="0">
              <a:solidFill>
                <a:schemeClr val="bg1"/>
              </a:solidFill>
              <a:effectLst/>
              <a:latin typeface="Poppins" panose="00000500000000000000" pitchFamily="2" charset="0"/>
              <a:ea typeface="+mn-ea"/>
              <a:cs typeface="Poppins" panose="00000500000000000000" pitchFamily="2" charset="0"/>
            </a:rPr>
            <a:t>PRODUCT</a:t>
          </a:r>
        </a:p>
      </xdr:txBody>
    </xdr:sp>
    <xdr:clientData/>
  </xdr:twoCellAnchor>
  <xdr:twoCellAnchor>
    <xdr:from>
      <xdr:col>3</xdr:col>
      <xdr:colOff>545691</xdr:colOff>
      <xdr:row>6</xdr:row>
      <xdr:rowOff>140111</xdr:rowOff>
    </xdr:from>
    <xdr:to>
      <xdr:col>6</xdr:col>
      <xdr:colOff>4916</xdr:colOff>
      <xdr:row>9</xdr:row>
      <xdr:rowOff>4917</xdr:rowOff>
    </xdr:to>
    <xdr:sp macro="" textlink="">
      <xdr:nvSpPr>
        <xdr:cNvPr id="245" name="TextBox 244">
          <a:extLst>
            <a:ext uri="{FF2B5EF4-FFF2-40B4-BE49-F238E27FC236}">
              <a16:creationId xmlns:a16="http://schemas.microsoft.com/office/drawing/2014/main" id="{CB21D4FE-6C07-4CC8-B79E-13C493B44632}"/>
            </a:ext>
          </a:extLst>
        </xdr:cNvPr>
        <xdr:cNvSpPr txBox="1"/>
      </xdr:nvSpPr>
      <xdr:spPr>
        <a:xfrm>
          <a:off x="2389239" y="1246240"/>
          <a:ext cx="1302774" cy="417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solidFill>
              <a:effectLst/>
              <a:latin typeface="+mn-lt"/>
              <a:ea typeface="+mn-ea"/>
              <a:cs typeface="+mn-cs"/>
            </a:rPr>
            <a:t>TOTAL SALES</a:t>
          </a:r>
        </a:p>
      </xdr:txBody>
    </xdr:sp>
    <xdr:clientData/>
  </xdr:twoCellAnchor>
  <xdr:twoCellAnchor>
    <xdr:from>
      <xdr:col>3</xdr:col>
      <xdr:colOff>513735</xdr:colOff>
      <xdr:row>7</xdr:row>
      <xdr:rowOff>147485</xdr:rowOff>
    </xdr:from>
    <xdr:to>
      <xdr:col>7</xdr:col>
      <xdr:colOff>98321</xdr:colOff>
      <xdr:row>10</xdr:row>
      <xdr:rowOff>49163</xdr:rowOff>
    </xdr:to>
    <xdr:sp macro="" textlink="Analysis!E4">
      <xdr:nvSpPr>
        <xdr:cNvPr id="246" name="TextBox 245">
          <a:extLst>
            <a:ext uri="{FF2B5EF4-FFF2-40B4-BE49-F238E27FC236}">
              <a16:creationId xmlns:a16="http://schemas.microsoft.com/office/drawing/2014/main" id="{8C060516-D21C-4869-A532-3D6693792903}"/>
            </a:ext>
          </a:extLst>
        </xdr:cNvPr>
        <xdr:cNvSpPr txBox="1"/>
      </xdr:nvSpPr>
      <xdr:spPr>
        <a:xfrm>
          <a:off x="2357283" y="1437969"/>
          <a:ext cx="2042651" cy="454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5E623D-47DF-4012-A2C9-9CB369D1A6BC}" type="TxLink">
            <a:rPr lang="en-US" sz="2800" b="1" i="0" u="none" strike="noStrike">
              <a:solidFill>
                <a:schemeClr val="bg1"/>
              </a:solidFill>
              <a:effectLst/>
              <a:latin typeface="Calibri"/>
              <a:cs typeface="Calibri"/>
            </a:rPr>
            <a:pPr/>
            <a:t>$332,504.00</a:t>
          </a:fld>
          <a:endParaRPr lang="en-US" sz="2800" b="1">
            <a:solidFill>
              <a:schemeClr val="bg1"/>
            </a:solidFill>
            <a:effectLst/>
          </a:endParaRPr>
        </a:p>
      </xdr:txBody>
    </xdr:sp>
    <xdr:clientData/>
  </xdr:twoCellAnchor>
  <xdr:twoCellAnchor>
    <xdr:from>
      <xdr:col>2</xdr:col>
      <xdr:colOff>201563</xdr:colOff>
      <xdr:row>3</xdr:row>
      <xdr:rowOff>135192</xdr:rowOff>
    </xdr:from>
    <xdr:to>
      <xdr:col>5</xdr:col>
      <xdr:colOff>503904</xdr:colOff>
      <xdr:row>5</xdr:row>
      <xdr:rowOff>115529</xdr:rowOff>
    </xdr:to>
    <xdr:sp macro="" textlink="">
      <xdr:nvSpPr>
        <xdr:cNvPr id="247" name="TextBox 246">
          <a:extLst>
            <a:ext uri="{FF2B5EF4-FFF2-40B4-BE49-F238E27FC236}">
              <a16:creationId xmlns:a16="http://schemas.microsoft.com/office/drawing/2014/main" id="{6ABA7D97-E0C2-49C2-91A0-3CB3BAF15A1D}"/>
            </a:ext>
          </a:extLst>
        </xdr:cNvPr>
        <xdr:cNvSpPr txBox="1"/>
      </xdr:nvSpPr>
      <xdr:spPr>
        <a:xfrm>
          <a:off x="1430595" y="688257"/>
          <a:ext cx="2145890" cy="349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solidFill>
              <a:effectLst/>
              <a:latin typeface="+mn-lt"/>
              <a:ea typeface="+mn-ea"/>
              <a:cs typeface="+mn-cs"/>
            </a:rPr>
            <a:t>SUPERMARKET SHOP</a:t>
          </a:r>
          <a:endParaRPr lang="en-US" sz="1400" b="1">
            <a:solidFill>
              <a:schemeClr val="accent2"/>
            </a:solidFill>
            <a:effectLst/>
          </a:endParaRPr>
        </a:p>
      </xdr:txBody>
    </xdr:sp>
    <xdr:clientData/>
  </xdr:twoCellAnchor>
  <xdr:twoCellAnchor>
    <xdr:from>
      <xdr:col>8</xdr:col>
      <xdr:colOff>304801</xdr:colOff>
      <xdr:row>6</xdr:row>
      <xdr:rowOff>132737</xdr:rowOff>
    </xdr:from>
    <xdr:to>
      <xdr:col>10</xdr:col>
      <xdr:colOff>378543</xdr:colOff>
      <xdr:row>8</xdr:row>
      <xdr:rowOff>181898</xdr:rowOff>
    </xdr:to>
    <xdr:sp macro="" textlink="">
      <xdr:nvSpPr>
        <xdr:cNvPr id="248" name="TextBox 247">
          <a:extLst>
            <a:ext uri="{FF2B5EF4-FFF2-40B4-BE49-F238E27FC236}">
              <a16:creationId xmlns:a16="http://schemas.microsoft.com/office/drawing/2014/main" id="{82DB521E-8B4D-42A7-B90E-66DD61FDF5CA}"/>
            </a:ext>
          </a:extLst>
        </xdr:cNvPr>
        <xdr:cNvSpPr txBox="1"/>
      </xdr:nvSpPr>
      <xdr:spPr>
        <a:xfrm>
          <a:off x="5220930" y="1238866"/>
          <a:ext cx="1302774" cy="417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solidFill>
              <a:effectLst/>
              <a:latin typeface="+mn-lt"/>
              <a:ea typeface="+mn-ea"/>
              <a:cs typeface="+mn-cs"/>
            </a:rPr>
            <a:t>TOTAL PROFIT</a:t>
          </a:r>
        </a:p>
      </xdr:txBody>
    </xdr:sp>
    <xdr:clientData/>
  </xdr:twoCellAnchor>
  <xdr:twoCellAnchor>
    <xdr:from>
      <xdr:col>13</xdr:col>
      <xdr:colOff>174523</xdr:colOff>
      <xdr:row>6</xdr:row>
      <xdr:rowOff>100782</xdr:rowOff>
    </xdr:from>
    <xdr:to>
      <xdr:col>15</xdr:col>
      <xdr:colOff>248265</xdr:colOff>
      <xdr:row>8</xdr:row>
      <xdr:rowOff>149943</xdr:rowOff>
    </xdr:to>
    <xdr:sp macro="" textlink="">
      <xdr:nvSpPr>
        <xdr:cNvPr id="249" name="TextBox 248">
          <a:extLst>
            <a:ext uri="{FF2B5EF4-FFF2-40B4-BE49-F238E27FC236}">
              <a16:creationId xmlns:a16="http://schemas.microsoft.com/office/drawing/2014/main" id="{59CF0464-4F9F-45A6-B771-A2E9DFB3255F}"/>
            </a:ext>
          </a:extLst>
        </xdr:cNvPr>
        <xdr:cNvSpPr txBox="1"/>
      </xdr:nvSpPr>
      <xdr:spPr>
        <a:xfrm>
          <a:off x="8163233" y="1206911"/>
          <a:ext cx="1302774" cy="417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solidFill>
              <a:effectLst/>
              <a:latin typeface="+mn-lt"/>
              <a:ea typeface="+mn-ea"/>
              <a:cs typeface="+mn-cs"/>
            </a:rPr>
            <a:t>PROFIT %</a:t>
          </a:r>
        </a:p>
      </xdr:txBody>
    </xdr:sp>
    <xdr:clientData/>
  </xdr:twoCellAnchor>
  <xdr:twoCellAnchor>
    <xdr:from>
      <xdr:col>21</xdr:col>
      <xdr:colOff>407570</xdr:colOff>
      <xdr:row>7</xdr:row>
      <xdr:rowOff>71284</xdr:rowOff>
    </xdr:from>
    <xdr:to>
      <xdr:col>23</xdr:col>
      <xdr:colOff>230589</xdr:colOff>
      <xdr:row>9</xdr:row>
      <xdr:rowOff>152400</xdr:rowOff>
    </xdr:to>
    <xdr:sp macro="" textlink="">
      <xdr:nvSpPr>
        <xdr:cNvPr id="250" name="TextBox 249">
          <a:extLst>
            <a:ext uri="{FF2B5EF4-FFF2-40B4-BE49-F238E27FC236}">
              <a16:creationId xmlns:a16="http://schemas.microsoft.com/office/drawing/2014/main" id="{42B93EDD-0AA5-477B-81CF-04669C421BA2}"/>
            </a:ext>
          </a:extLst>
        </xdr:cNvPr>
        <xdr:cNvSpPr txBox="1"/>
      </xdr:nvSpPr>
      <xdr:spPr>
        <a:xfrm>
          <a:off x="13209170" y="1341284"/>
          <a:ext cx="1042219" cy="443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2"/>
              </a:solidFill>
              <a:effectLst/>
              <a:latin typeface="+mn-lt"/>
              <a:ea typeface="+mn-ea"/>
              <a:cs typeface="+mn-cs"/>
            </a:rPr>
            <a:t>TOP</a:t>
          </a:r>
          <a:r>
            <a:rPr lang="en-US" sz="1100" b="1" baseline="0">
              <a:solidFill>
                <a:schemeClr val="accent2"/>
              </a:solidFill>
              <a:effectLst/>
              <a:latin typeface="+mn-lt"/>
              <a:ea typeface="+mn-ea"/>
              <a:cs typeface="+mn-cs"/>
            </a:rPr>
            <a:t> CATEGORY</a:t>
          </a:r>
          <a:endParaRPr lang="en-US" sz="1100" b="1">
            <a:solidFill>
              <a:schemeClr val="accent2"/>
            </a:solidFill>
            <a:effectLst/>
            <a:latin typeface="+mn-lt"/>
            <a:ea typeface="+mn-ea"/>
            <a:cs typeface="+mn-cs"/>
          </a:endParaRPr>
        </a:p>
      </xdr:txBody>
    </xdr:sp>
    <xdr:clientData/>
  </xdr:twoCellAnchor>
  <xdr:twoCellAnchor>
    <xdr:from>
      <xdr:col>8</xdr:col>
      <xdr:colOff>272845</xdr:colOff>
      <xdr:row>7</xdr:row>
      <xdr:rowOff>149944</xdr:rowOff>
    </xdr:from>
    <xdr:to>
      <xdr:col>11</xdr:col>
      <xdr:colOff>467032</xdr:colOff>
      <xdr:row>10</xdr:row>
      <xdr:rowOff>61452</xdr:rowOff>
    </xdr:to>
    <xdr:sp macro="" textlink="Analysis!E5">
      <xdr:nvSpPr>
        <xdr:cNvPr id="251" name="TextBox 250">
          <a:extLst>
            <a:ext uri="{FF2B5EF4-FFF2-40B4-BE49-F238E27FC236}">
              <a16:creationId xmlns:a16="http://schemas.microsoft.com/office/drawing/2014/main" id="{AA0F453D-D0A4-436E-9D49-E47C0BA0D2AF}"/>
            </a:ext>
          </a:extLst>
        </xdr:cNvPr>
        <xdr:cNvSpPr txBox="1"/>
      </xdr:nvSpPr>
      <xdr:spPr>
        <a:xfrm>
          <a:off x="5188974" y="1440428"/>
          <a:ext cx="2037735" cy="464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B98AFA3-22AB-47DE-8EC2-AA21BDEF959E}" type="TxLink">
            <a:rPr lang="en-US" sz="2800" b="1" i="0" u="none" strike="noStrike">
              <a:solidFill>
                <a:schemeClr val="bg1"/>
              </a:solidFill>
              <a:effectLst/>
              <a:latin typeface="Calibri"/>
              <a:ea typeface="+mn-ea"/>
              <a:cs typeface="Calibri"/>
            </a:rPr>
            <a:pPr marL="0" indent="0"/>
            <a:t>$68,907.92</a:t>
          </a:fld>
          <a:endParaRPr lang="en-US" sz="2800" b="1" i="0" u="none" strike="noStrike">
            <a:solidFill>
              <a:schemeClr val="bg1"/>
            </a:solidFill>
            <a:effectLst/>
            <a:latin typeface="Calibri"/>
            <a:ea typeface="+mn-ea"/>
            <a:cs typeface="Calibri"/>
          </a:endParaRPr>
        </a:p>
      </xdr:txBody>
    </xdr:sp>
    <xdr:clientData/>
  </xdr:twoCellAnchor>
  <xdr:twoCellAnchor>
    <xdr:from>
      <xdr:col>13</xdr:col>
      <xdr:colOff>167147</xdr:colOff>
      <xdr:row>7</xdr:row>
      <xdr:rowOff>117988</xdr:rowOff>
    </xdr:from>
    <xdr:to>
      <xdr:col>16</xdr:col>
      <xdr:colOff>258096</xdr:colOff>
      <xdr:row>10</xdr:row>
      <xdr:rowOff>24581</xdr:rowOff>
    </xdr:to>
    <xdr:sp macro="" textlink="Analysis!E6">
      <xdr:nvSpPr>
        <xdr:cNvPr id="252" name="TextBox 251">
          <a:extLst>
            <a:ext uri="{FF2B5EF4-FFF2-40B4-BE49-F238E27FC236}">
              <a16:creationId xmlns:a16="http://schemas.microsoft.com/office/drawing/2014/main" id="{28BD0432-8521-4A99-B754-55CB1653188A}"/>
            </a:ext>
          </a:extLst>
        </xdr:cNvPr>
        <xdr:cNvSpPr txBox="1"/>
      </xdr:nvSpPr>
      <xdr:spPr>
        <a:xfrm>
          <a:off x="8155857" y="1408472"/>
          <a:ext cx="1934497" cy="459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CFDD0C0-9E11-4925-B03F-0C781793101B}" type="TxLink">
            <a:rPr lang="en-US" sz="2800" b="1" i="0" u="none" strike="noStrike">
              <a:solidFill>
                <a:schemeClr val="bg1"/>
              </a:solidFill>
              <a:effectLst/>
              <a:latin typeface="Calibri"/>
              <a:ea typeface="+mn-ea"/>
              <a:cs typeface="Calibri"/>
            </a:rPr>
            <a:pPr marL="0" indent="0"/>
            <a:t>21%</a:t>
          </a:fld>
          <a:endParaRPr lang="en-US" sz="2800" b="1" i="0" u="none" strike="noStrike">
            <a:solidFill>
              <a:schemeClr val="bg1"/>
            </a:solidFill>
            <a:effectLst/>
            <a:latin typeface="Calibri"/>
            <a:ea typeface="+mn-ea"/>
            <a:cs typeface="Calibri"/>
          </a:endParaRPr>
        </a:p>
      </xdr:txBody>
    </xdr:sp>
    <xdr:clientData/>
  </xdr:twoCellAnchor>
  <xdr:twoCellAnchor>
    <xdr:from>
      <xdr:col>19</xdr:col>
      <xdr:colOff>161765</xdr:colOff>
      <xdr:row>10</xdr:row>
      <xdr:rowOff>158287</xdr:rowOff>
    </xdr:from>
    <xdr:to>
      <xdr:col>19</xdr:col>
      <xdr:colOff>499637</xdr:colOff>
      <xdr:row>12</xdr:row>
      <xdr:rowOff>59261</xdr:rowOff>
    </xdr:to>
    <xdr:sp macro="" textlink="Analysis!X1">
      <xdr:nvSpPr>
        <xdr:cNvPr id="254" name="TextBox 253">
          <a:extLst>
            <a:ext uri="{FF2B5EF4-FFF2-40B4-BE49-F238E27FC236}">
              <a16:creationId xmlns:a16="http://schemas.microsoft.com/office/drawing/2014/main" id="{02B6B331-019E-4867-9484-278008209537}"/>
            </a:ext>
          </a:extLst>
        </xdr:cNvPr>
        <xdr:cNvSpPr txBox="1"/>
      </xdr:nvSpPr>
      <xdr:spPr>
        <a:xfrm>
          <a:off x="11744165" y="2008858"/>
          <a:ext cx="337872" cy="271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F8CC61C-D689-4C14-A4B0-B18AB79F279C}" type="TxLink">
            <a:rPr lang="en-US" sz="1050" b="1" i="0" u="none" strike="noStrike">
              <a:solidFill>
                <a:schemeClr val="bg1"/>
              </a:solidFill>
              <a:effectLst/>
              <a:latin typeface="Calibri"/>
              <a:ea typeface="+mn-ea"/>
              <a:cs typeface="Calibri"/>
            </a:rPr>
            <a:pPr marL="0" indent="0"/>
            <a:t>Ft</a:t>
          </a:fld>
          <a:endParaRPr lang="en-US" sz="1050" b="1" i="0" u="none" strike="noStrike">
            <a:solidFill>
              <a:schemeClr val="bg1"/>
            </a:solidFill>
            <a:effectLst/>
            <a:latin typeface="Calibri"/>
            <a:ea typeface="+mn-ea"/>
            <a:cs typeface="Calibri"/>
          </a:endParaRPr>
        </a:p>
      </xdr:txBody>
    </xdr:sp>
    <xdr:clientData/>
  </xdr:twoCellAnchor>
  <xdr:twoCellAnchor>
    <xdr:from>
      <xdr:col>21</xdr:col>
      <xdr:colOff>446664</xdr:colOff>
      <xdr:row>12</xdr:row>
      <xdr:rowOff>93201</xdr:rowOff>
    </xdr:from>
    <xdr:to>
      <xdr:col>23</xdr:col>
      <xdr:colOff>139407</xdr:colOff>
      <xdr:row>13</xdr:row>
      <xdr:rowOff>152192</xdr:rowOff>
    </xdr:to>
    <xdr:sp macro="" textlink="Analysis!AK1">
      <xdr:nvSpPr>
        <xdr:cNvPr id="255" name="TextBox 254">
          <a:extLst>
            <a:ext uri="{FF2B5EF4-FFF2-40B4-BE49-F238E27FC236}">
              <a16:creationId xmlns:a16="http://schemas.microsoft.com/office/drawing/2014/main" id="{BBF9CB1A-1751-4A3B-BE22-9C1AB08F26F4}"/>
            </a:ext>
          </a:extLst>
        </xdr:cNvPr>
        <xdr:cNvSpPr txBox="1"/>
      </xdr:nvSpPr>
      <xdr:spPr>
        <a:xfrm>
          <a:off x="13248264" y="2313887"/>
          <a:ext cx="911943" cy="244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7742CB0-132D-461A-977C-B43B84ECEB8C}" type="TxLink">
            <a:rPr lang="en-US" sz="1100" b="1" i="0" u="none" strike="noStrike">
              <a:solidFill>
                <a:schemeClr val="bg1"/>
              </a:solidFill>
              <a:effectLst/>
              <a:latin typeface="Calibri"/>
              <a:ea typeface="+mn-ea"/>
              <a:cs typeface="Calibri"/>
            </a:rPr>
            <a:pPr marL="0" indent="0"/>
            <a:t> $95,269.40 </a:t>
          </a:fld>
          <a:endParaRPr lang="en-US" sz="1100" b="1" i="0" u="none" strike="noStrike">
            <a:solidFill>
              <a:schemeClr val="bg1"/>
            </a:solidFill>
            <a:effectLst/>
            <a:latin typeface="Calibri"/>
            <a:ea typeface="+mn-ea"/>
            <a:cs typeface="Calibri"/>
          </a:endParaRPr>
        </a:p>
      </xdr:txBody>
    </xdr:sp>
    <xdr:clientData/>
  </xdr:twoCellAnchor>
  <xdr:twoCellAnchor>
    <xdr:from>
      <xdr:col>18</xdr:col>
      <xdr:colOff>308168</xdr:colOff>
      <xdr:row>12</xdr:row>
      <xdr:rowOff>95616</xdr:rowOff>
    </xdr:from>
    <xdr:to>
      <xdr:col>19</xdr:col>
      <xdr:colOff>544286</xdr:colOff>
      <xdr:row>14</xdr:row>
      <xdr:rowOff>37779</xdr:rowOff>
    </xdr:to>
    <xdr:sp macro="" textlink="Analysis!Y1">
      <xdr:nvSpPr>
        <xdr:cNvPr id="256" name="TextBox 255">
          <a:extLst>
            <a:ext uri="{FF2B5EF4-FFF2-40B4-BE49-F238E27FC236}">
              <a16:creationId xmlns:a16="http://schemas.microsoft.com/office/drawing/2014/main" id="{4DA118E2-6149-4C1B-AD26-4E1D0F02C033}"/>
            </a:ext>
          </a:extLst>
        </xdr:cNvPr>
        <xdr:cNvSpPr txBox="1"/>
      </xdr:nvSpPr>
      <xdr:spPr>
        <a:xfrm>
          <a:off x="11280968" y="2316302"/>
          <a:ext cx="845718" cy="312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0656E65-9BE8-442F-B400-0AC68ADEE49B}" type="TxLink">
            <a:rPr lang="en-US" sz="1100" b="1" i="0" u="none" strike="noStrike">
              <a:solidFill>
                <a:schemeClr val="bg1"/>
              </a:solidFill>
              <a:effectLst/>
              <a:latin typeface="Calibri"/>
              <a:ea typeface="+mn-ea"/>
              <a:cs typeface="Calibri"/>
            </a:rPr>
            <a:pPr marL="0" indent="0"/>
            <a:t>$22,952.16</a:t>
          </a:fld>
          <a:endParaRPr lang="en-US" sz="1100" b="1" i="0" u="none" strike="noStrike">
            <a:solidFill>
              <a:schemeClr val="bg1"/>
            </a:solidFill>
            <a:effectLst/>
            <a:latin typeface="Calibri"/>
            <a:ea typeface="+mn-ea"/>
            <a:cs typeface="Calibri"/>
          </a:endParaRPr>
        </a:p>
      </xdr:txBody>
    </xdr:sp>
    <xdr:clientData/>
  </xdr:twoCellAnchor>
  <xdr:twoCellAnchor editAs="oneCell">
    <xdr:from>
      <xdr:col>16</xdr:col>
      <xdr:colOff>299363</xdr:colOff>
      <xdr:row>1</xdr:row>
      <xdr:rowOff>161490</xdr:rowOff>
    </xdr:from>
    <xdr:to>
      <xdr:col>19</xdr:col>
      <xdr:colOff>511629</xdr:colOff>
      <xdr:row>5</xdr:row>
      <xdr:rowOff>152400</xdr:rowOff>
    </xdr:to>
    <mc:AlternateContent xmlns:mc="http://schemas.openxmlformats.org/markup-compatibility/2006" xmlns:a14="http://schemas.microsoft.com/office/drawing/2010/main">
      <mc:Choice Requires="a14">
        <xdr:graphicFrame macro="">
          <xdr:nvGraphicFramePr>
            <xdr:cNvPr id="2" name="PAYMENT MODE">
              <a:extLst>
                <a:ext uri="{FF2B5EF4-FFF2-40B4-BE49-F238E27FC236}">
                  <a16:creationId xmlns:a16="http://schemas.microsoft.com/office/drawing/2014/main" id="{89C172AC-86F6-4B0F-B5E7-4833EF6A0296}"/>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0052963" y="341599"/>
              <a:ext cx="2041066" cy="7113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455819</xdr:colOff>
      <xdr:row>1</xdr:row>
      <xdr:rowOff>162875</xdr:rowOff>
    </xdr:from>
    <xdr:to>
      <xdr:col>15</xdr:col>
      <xdr:colOff>576943</xdr:colOff>
      <xdr:row>5</xdr:row>
      <xdr:rowOff>185056</xdr:rowOff>
    </xdr:to>
    <mc:AlternateContent xmlns:mc="http://schemas.openxmlformats.org/markup-compatibility/2006" xmlns:a14="http://schemas.microsoft.com/office/drawing/2010/main">
      <mc:Choice Requires="a14">
        <xdr:graphicFrame macro="">
          <xdr:nvGraphicFramePr>
            <xdr:cNvPr id="3" name="SALE TYPE">
              <a:extLst>
                <a:ext uri="{FF2B5EF4-FFF2-40B4-BE49-F238E27FC236}">
                  <a16:creationId xmlns:a16="http://schemas.microsoft.com/office/drawing/2014/main" id="{83E10C44-82EB-49F2-A329-B8FEBBD67B59}"/>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551819" y="342984"/>
              <a:ext cx="3169124" cy="7426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166255</xdr:colOff>
      <xdr:row>14</xdr:row>
      <xdr:rowOff>15324</xdr:rowOff>
    </xdr:from>
    <xdr:to>
      <xdr:col>3</xdr:col>
      <xdr:colOff>180109</xdr:colOff>
      <xdr:row>34</xdr:row>
      <xdr:rowOff>138546</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4AD2446-F1C2-43C7-AE70-D03D7E4ADB6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75855" y="2536851"/>
              <a:ext cx="1233054" cy="37254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138544</xdr:colOff>
      <xdr:row>7</xdr:row>
      <xdr:rowOff>28484</xdr:rowOff>
    </xdr:from>
    <xdr:to>
      <xdr:col>3</xdr:col>
      <xdr:colOff>249381</xdr:colOff>
      <xdr:row>12</xdr:row>
      <xdr:rowOff>124690</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9A621117-6875-41D4-B01B-77F5D92E838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48144" y="1289248"/>
              <a:ext cx="1330037" cy="9967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540326</xdr:colOff>
      <xdr:row>29</xdr:row>
      <xdr:rowOff>120355</xdr:rowOff>
    </xdr:from>
    <xdr:to>
      <xdr:col>14</xdr:col>
      <xdr:colOff>239486</xdr:colOff>
      <xdr:row>40</xdr:row>
      <xdr:rowOff>76200</xdr:rowOff>
    </xdr:to>
    <xdr:graphicFrame macro="">
      <xdr:nvGraphicFramePr>
        <xdr:cNvPr id="6" name="Chart 5">
          <a:extLst>
            <a:ext uri="{FF2B5EF4-FFF2-40B4-BE49-F238E27FC236}">
              <a16:creationId xmlns:a16="http://schemas.microsoft.com/office/drawing/2014/main" id="{B6B50684-DDCA-47F3-AFB0-57E0FB63FC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3</xdr:col>
      <xdr:colOff>457198</xdr:colOff>
      <xdr:row>15</xdr:row>
      <xdr:rowOff>4239</xdr:rowOff>
    </xdr:from>
    <xdr:to>
      <xdr:col>9</xdr:col>
      <xdr:colOff>385481</xdr:colOff>
      <xdr:row>26</xdr:row>
      <xdr:rowOff>65314</xdr:rowOff>
    </xdr:to>
    <xdr:graphicFrame macro="">
      <xdr:nvGraphicFramePr>
        <xdr:cNvPr id="7" name="Chart 6">
          <a:extLst>
            <a:ext uri="{FF2B5EF4-FFF2-40B4-BE49-F238E27FC236}">
              <a16:creationId xmlns:a16="http://schemas.microsoft.com/office/drawing/2014/main" id="{C8F11B2E-2279-4912-ACBA-44ED984B52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297180</xdr:colOff>
          <xdr:row>12</xdr:row>
          <xdr:rowOff>114300</xdr:rowOff>
        </xdr:from>
        <xdr:to>
          <xdr:col>6</xdr:col>
          <xdr:colOff>502920</xdr:colOff>
          <xdr:row>14</xdr:row>
          <xdr:rowOff>129540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213360</xdr:colOff>
          <xdr:row>12</xdr:row>
          <xdr:rowOff>99060</xdr:rowOff>
        </xdr:from>
        <xdr:to>
          <xdr:col>7</xdr:col>
          <xdr:colOff>426720</xdr:colOff>
          <xdr:row>14</xdr:row>
          <xdr:rowOff>114300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137160</xdr:colOff>
          <xdr:row>12</xdr:row>
          <xdr:rowOff>99060</xdr:rowOff>
        </xdr:from>
        <xdr:to>
          <xdr:col>8</xdr:col>
          <xdr:colOff>342900</xdr:colOff>
          <xdr:row>14</xdr:row>
          <xdr:rowOff>114300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10</xdr:col>
      <xdr:colOff>54430</xdr:colOff>
      <xdr:row>14</xdr:row>
      <xdr:rowOff>97972</xdr:rowOff>
    </xdr:from>
    <xdr:to>
      <xdr:col>14</xdr:col>
      <xdr:colOff>348344</xdr:colOff>
      <xdr:row>26</xdr:row>
      <xdr:rowOff>83130</xdr:rowOff>
    </xdr:to>
    <xdr:graphicFrame macro="">
      <xdr:nvGraphicFramePr>
        <xdr:cNvPr id="8" name="Chart 7">
          <a:extLst>
            <a:ext uri="{FF2B5EF4-FFF2-40B4-BE49-F238E27FC236}">
              <a16:creationId xmlns:a16="http://schemas.microsoft.com/office/drawing/2014/main" id="{372DBA33-D4B7-4937-A940-BC598C56F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525780</xdr:colOff>
          <xdr:row>14</xdr:row>
          <xdr:rowOff>121920</xdr:rowOff>
        </xdr:from>
        <xdr:to>
          <xdr:col>10</xdr:col>
          <xdr:colOff>91440</xdr:colOff>
          <xdr:row>26</xdr:row>
          <xdr:rowOff>68580</xdr:rowOff>
        </xdr:to>
        <xdr:sp macro="" textlink="">
          <xdr:nvSpPr>
            <xdr:cNvPr id="2052" name="Scroll Bar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13854</xdr:colOff>
      <xdr:row>20</xdr:row>
      <xdr:rowOff>84401</xdr:rowOff>
    </xdr:from>
    <xdr:to>
      <xdr:col>23</xdr:col>
      <xdr:colOff>263235</xdr:colOff>
      <xdr:row>40</xdr:row>
      <xdr:rowOff>138545</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32158F07-3237-44DE-B786-ACDA7E6F55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0986654" y="3742001"/>
              <a:ext cx="3297381" cy="371174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517675</xdr:colOff>
      <xdr:row>14</xdr:row>
      <xdr:rowOff>180108</xdr:rowOff>
    </xdr:from>
    <xdr:to>
      <xdr:col>17</xdr:col>
      <xdr:colOff>96982</xdr:colOff>
      <xdr:row>26</xdr:row>
      <xdr:rowOff>59134</xdr:rowOff>
    </xdr:to>
    <xdr:graphicFrame macro="">
      <xdr:nvGraphicFramePr>
        <xdr:cNvPr id="10" name="Chart 9">
          <a:extLst>
            <a:ext uri="{FF2B5EF4-FFF2-40B4-BE49-F238E27FC236}">
              <a16:creationId xmlns:a16="http://schemas.microsoft.com/office/drawing/2014/main" id="{D4EE026B-3D7E-4CA8-85A5-50C796AE2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14</xdr:col>
      <xdr:colOff>591671</xdr:colOff>
      <xdr:row>29</xdr:row>
      <xdr:rowOff>124867</xdr:rowOff>
    </xdr:from>
    <xdr:to>
      <xdr:col>17</xdr:col>
      <xdr:colOff>98612</xdr:colOff>
      <xdr:row>41</xdr:row>
      <xdr:rowOff>54428</xdr:rowOff>
    </xdr:to>
    <xdr:graphicFrame macro="">
      <xdr:nvGraphicFramePr>
        <xdr:cNvPr id="11" name="Chart 10">
          <a:extLst>
            <a:ext uri="{FF2B5EF4-FFF2-40B4-BE49-F238E27FC236}">
              <a16:creationId xmlns:a16="http://schemas.microsoft.com/office/drawing/2014/main" id="{3B561209-C7D7-4C15-A0BB-AA2DB2E0D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7</xdr:col>
      <xdr:colOff>350274</xdr:colOff>
      <xdr:row>13</xdr:row>
      <xdr:rowOff>15240</xdr:rowOff>
    </xdr:from>
    <xdr:to>
      <xdr:col>8</xdr:col>
      <xdr:colOff>213360</xdr:colOff>
      <xdr:row>14</xdr:row>
      <xdr:rowOff>102197</xdr:rowOff>
    </xdr:to>
    <xdr:sp macro="" textlink="">
      <xdr:nvSpPr>
        <xdr:cNvPr id="12" name="TextBox 11">
          <a:extLst>
            <a:ext uri="{FF2B5EF4-FFF2-40B4-BE49-F238E27FC236}">
              <a16:creationId xmlns:a16="http://schemas.microsoft.com/office/drawing/2014/main" id="{916665C9-D803-45F7-847F-B182487C6364}"/>
            </a:ext>
          </a:extLst>
        </xdr:cNvPr>
        <xdr:cNvSpPr txBox="1"/>
      </xdr:nvSpPr>
      <xdr:spPr>
        <a:xfrm>
          <a:off x="4617474" y="2392680"/>
          <a:ext cx="472686" cy="26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 b="0" baseline="0">
              <a:solidFill>
                <a:schemeClr val="bg1"/>
              </a:solidFill>
              <a:effectLst/>
              <a:latin typeface="Poppins" panose="00000500000000000000" pitchFamily="2" charset="0"/>
              <a:ea typeface="+mn-ea"/>
              <a:cs typeface="Poppins" panose="00000500000000000000" pitchFamily="2" charset="0"/>
            </a:rPr>
            <a:t>PROFIT</a:t>
          </a:r>
        </a:p>
      </xdr:txBody>
    </xdr:sp>
    <xdr:clientData/>
  </xdr:twoCellAnchor>
  <xdr:twoCellAnchor>
    <xdr:from>
      <xdr:col>6</xdr:col>
      <xdr:colOff>426474</xdr:colOff>
      <xdr:row>13</xdr:row>
      <xdr:rowOff>15240</xdr:rowOff>
    </xdr:from>
    <xdr:to>
      <xdr:col>7</xdr:col>
      <xdr:colOff>236220</xdr:colOff>
      <xdr:row>14</xdr:row>
      <xdr:rowOff>109817</xdr:rowOff>
    </xdr:to>
    <xdr:sp macro="" textlink="">
      <xdr:nvSpPr>
        <xdr:cNvPr id="13" name="TextBox 12">
          <a:extLst>
            <a:ext uri="{FF2B5EF4-FFF2-40B4-BE49-F238E27FC236}">
              <a16:creationId xmlns:a16="http://schemas.microsoft.com/office/drawing/2014/main" id="{8670B913-4A36-4050-8723-CBAC417AE172}"/>
            </a:ext>
          </a:extLst>
        </xdr:cNvPr>
        <xdr:cNvSpPr txBox="1"/>
      </xdr:nvSpPr>
      <xdr:spPr>
        <a:xfrm>
          <a:off x="4084074" y="2392680"/>
          <a:ext cx="419346" cy="27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 b="0" baseline="0">
              <a:solidFill>
                <a:schemeClr val="bg1"/>
              </a:solidFill>
              <a:effectLst/>
              <a:latin typeface="Poppins" panose="00000500000000000000" pitchFamily="2" charset="0"/>
              <a:ea typeface="+mn-ea"/>
              <a:cs typeface="Poppins" panose="00000500000000000000" pitchFamily="2" charset="0"/>
            </a:rPr>
            <a:t>SALE</a:t>
          </a:r>
        </a:p>
      </xdr:txBody>
    </xdr:sp>
    <xdr:clientData/>
  </xdr:twoCellAnchor>
  <xdr:twoCellAnchor>
    <xdr:from>
      <xdr:col>8</xdr:col>
      <xdr:colOff>296934</xdr:colOff>
      <xdr:row>13</xdr:row>
      <xdr:rowOff>15240</xdr:rowOff>
    </xdr:from>
    <xdr:to>
      <xdr:col>9</xdr:col>
      <xdr:colOff>251460</xdr:colOff>
      <xdr:row>14</xdr:row>
      <xdr:rowOff>102197</xdr:rowOff>
    </xdr:to>
    <xdr:sp macro="" textlink="">
      <xdr:nvSpPr>
        <xdr:cNvPr id="14" name="TextBox 13">
          <a:extLst>
            <a:ext uri="{FF2B5EF4-FFF2-40B4-BE49-F238E27FC236}">
              <a16:creationId xmlns:a16="http://schemas.microsoft.com/office/drawing/2014/main" id="{F0179A71-1774-4452-B942-8B05283611CA}"/>
            </a:ext>
          </a:extLst>
        </xdr:cNvPr>
        <xdr:cNvSpPr txBox="1"/>
      </xdr:nvSpPr>
      <xdr:spPr>
        <a:xfrm>
          <a:off x="5173734" y="2392680"/>
          <a:ext cx="564126" cy="269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600" b="0" baseline="0">
              <a:solidFill>
                <a:schemeClr val="bg1"/>
              </a:solidFill>
              <a:effectLst/>
              <a:latin typeface="Poppins" panose="00000500000000000000" pitchFamily="2" charset="0"/>
              <a:ea typeface="+mn-ea"/>
              <a:cs typeface="Poppins" panose="00000500000000000000" pitchFamily="2" charset="0"/>
            </a:rPr>
            <a:t>PROFIT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Đặng Đình Khoa" refreshedDate="45742.655446180557" createdVersion="8" refreshedVersion="8" minRefreshableVersion="3" recordCount="527" xr:uid="{C1D7232C-99C5-4FC7-9AFC-BFB20A2F37DF}">
  <cacheSource type="worksheet">
    <worksheetSource name="InputData"/>
  </cacheSource>
  <cacheFields count="17">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ID2"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PRODUCT" numFmtId="0">
      <sharedItems count="5">
        <s v="Category03"/>
        <s v="Category05"/>
        <s v="Category02"/>
        <s v="Category01"/>
        <s v="Category04"/>
      </sharedItems>
    </cacheField>
    <cacheField name="CATEGORY"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5">
      <sharedItems containsSemiMixedTypes="0" containsString="0" containsNumber="1" containsInteger="1" minValue="5" maxValue="2250" count="289">
        <n v="1296"/>
        <n v="1080"/>
        <n v="672"/>
        <n v="220"/>
        <n v="60"/>
        <n v="93"/>
        <n v="568"/>
        <n v="28"/>
        <n v="201"/>
        <n v="448"/>
        <n v="480"/>
        <n v="1200"/>
        <n v="988"/>
        <n v="423"/>
        <n v="30"/>
        <n v="244"/>
        <n v="660"/>
        <n v="639"/>
        <n v="720"/>
        <n v="330"/>
        <n v="35"/>
        <n v="1302"/>
        <n v="684"/>
        <n v="525"/>
        <n v="686"/>
        <n v="630"/>
        <n v="267"/>
        <n v="440"/>
        <n v="94"/>
        <n v="1036"/>
        <n v="169"/>
        <n v="242"/>
        <n v="268"/>
        <n v="469"/>
        <n v="133"/>
        <n v="603"/>
        <n v="5"/>
        <n v="770"/>
        <n v="581"/>
        <n v="1269"/>
        <n v="192"/>
        <n v="72"/>
        <n v="1628"/>
        <n v="560"/>
        <n v="21"/>
        <n v="266"/>
        <n v="420"/>
        <n v="979"/>
        <n v="296"/>
        <n v="407"/>
        <n v="44"/>
        <n v="1134"/>
        <n v="288"/>
        <n v="282"/>
        <n v="77"/>
        <n v="370"/>
        <n v="1022"/>
        <n v="960"/>
        <n v="333"/>
        <n v="793"/>
        <n v="259"/>
        <n v="840"/>
        <n v="292"/>
        <n v="2016"/>
        <n v="300"/>
        <n v="376"/>
        <n v="144"/>
        <n v="392"/>
        <n v="120"/>
        <n v="1332"/>
        <n v="444"/>
        <n v="344"/>
        <n v="360"/>
        <n v="54"/>
        <n v="1395"/>
        <n v="399"/>
        <n v="1694"/>
        <n v="188"/>
        <n v="432"/>
        <n v="1235"/>
        <n v="402"/>
        <n v="555"/>
        <n v="648"/>
        <n v="1950"/>
        <n v="47"/>
        <n v="111"/>
        <n v="165"/>
        <n v="156"/>
        <n v="78"/>
        <n v="1245"/>
        <n v="36"/>
        <n v="37"/>
        <n v="39"/>
        <n v="75"/>
        <n v="240"/>
        <n v="990"/>
        <n v="1833"/>
        <n v="1260"/>
        <n v="488"/>
        <n v="732"/>
        <n v="1815"/>
        <n v="50"/>
        <n v="570"/>
        <n v="484"/>
        <n v="1068"/>
        <n v="828"/>
        <n v="70"/>
        <n v="750"/>
        <n v="91"/>
        <n v="690"/>
        <n v="13"/>
        <n v="52"/>
        <n v="572"/>
        <n v="42"/>
        <n v="1463"/>
        <n v="252"/>
        <n v="855"/>
        <n v="2070"/>
        <n v="24"/>
        <n v="150"/>
        <n v="1128"/>
        <n v="792"/>
        <n v="335"/>
        <n v="705"/>
        <n v="536"/>
        <n v="1140"/>
        <n v="1078"/>
        <n v="1573"/>
        <n v="518"/>
        <n v="67"/>
        <n v="532"/>
        <n v="760"/>
        <n v="450"/>
        <n v="564"/>
        <n v="213"/>
        <n v="915"/>
        <n v="837"/>
        <n v="481"/>
        <n v="148"/>
        <n v="1456"/>
        <n v="196"/>
        <n v="55"/>
        <n v="994"/>
        <n v="1104"/>
        <n v="2115"/>
        <n v="89"/>
        <n v="304"/>
        <n v="888"/>
        <n v="882"/>
        <n v="588"/>
        <n v="966"/>
        <n v="1680"/>
        <n v="427"/>
        <n v="180"/>
        <n v="1008"/>
        <n v="375"/>
        <n v="2072"/>
        <n v="1350"/>
        <n v="108"/>
        <n v="384"/>
        <n v="1274"/>
        <n v="1638"/>
        <n v="308"/>
        <n v="1872"/>
        <n v="6"/>
        <n v="132"/>
        <n v="264"/>
        <n v="83"/>
        <n v="756"/>
        <n v="1344"/>
        <n v="900"/>
        <n v="645"/>
        <n v="913"/>
        <n v="112"/>
        <n v="584"/>
        <n v="130"/>
        <n v="110"/>
        <n v="896"/>
        <n v="1064"/>
        <n v="142"/>
        <n v="968"/>
        <n v="1692"/>
        <n v="141"/>
        <n v="1932"/>
        <n v="658"/>
        <n v="1924"/>
        <n v="121"/>
        <n v="95"/>
        <n v="178"/>
        <n v="616"/>
        <n v="1210"/>
        <n v="1232"/>
        <n v="747"/>
        <n v="784"/>
        <n v="2220"/>
        <n v="1876"/>
        <n v="143"/>
        <n v="846"/>
        <n v="1242"/>
        <n v="1197"/>
        <n v="222"/>
        <n v="1246"/>
        <n v="1365"/>
        <n v="438"/>
        <n v="195"/>
        <n v="511"/>
        <n v="1995"/>
        <n v="1005"/>
        <n v="234"/>
        <n v="88"/>
        <n v="71"/>
        <n v="456"/>
        <n v="26"/>
        <n v="801"/>
        <n v="210"/>
        <n v="315"/>
        <n v="126"/>
        <n v="945"/>
        <n v="182"/>
        <n v="74"/>
        <n v="396"/>
        <n v="96"/>
        <n v="1568"/>
        <n v="495"/>
        <n v="610"/>
        <n v="385"/>
        <n v="48"/>
        <n v="847"/>
        <n v="1608"/>
        <n v="365"/>
        <n v="1162"/>
        <n v="305"/>
        <n v="1209"/>
        <n v="576"/>
        <n v="735"/>
        <n v="1380"/>
        <n v="415"/>
        <n v="528"/>
        <n v="854"/>
        <n v="285"/>
        <n v="1800"/>
        <n v="352"/>
        <n v="804"/>
        <n v="1425"/>
        <n v="301"/>
        <n v="49"/>
        <n v="276"/>
        <n v="1776"/>
        <n v="1050"/>
        <n v="152"/>
        <n v="923"/>
        <n v="710"/>
        <n v="18"/>
        <n v="117"/>
        <n v="1386"/>
        <n v="84"/>
        <n v="129"/>
        <n v="1330"/>
        <n v="836"/>
        <n v="665"/>
        <n v="185"/>
        <n v="105"/>
        <n v="1596"/>
        <n v="980"/>
        <n v="90"/>
        <n v="876"/>
        <n v="712"/>
        <n v="216"/>
        <n v="715"/>
        <n v="912"/>
        <n v="830"/>
        <n v="1575"/>
        <n v="270"/>
        <n v="1095"/>
        <n v="25"/>
        <n v="671"/>
        <n v="2250"/>
        <n v="871"/>
        <n v="1560"/>
        <n v="1170"/>
        <n v="1500"/>
        <n v="1072"/>
        <n v="366"/>
        <n v="445"/>
        <n v="825"/>
        <n v="744"/>
        <n v="864"/>
        <n v="1120"/>
        <n v="66"/>
      </sharedItems>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5717946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x v="0"/>
    <n v="144"/>
    <x v="0"/>
    <x v="0"/>
    <n v="1412.64"/>
    <x v="0"/>
    <x v="0"/>
    <x v="0"/>
  </r>
  <r>
    <d v="2021-01-02T00:00:00"/>
    <s v="P0038"/>
    <n v="15"/>
    <x v="1"/>
    <x v="1"/>
    <n v="0"/>
    <x v="1"/>
    <x v="1"/>
    <x v="1"/>
    <x v="1"/>
    <n v="72"/>
    <x v="1"/>
    <x v="1"/>
    <n v="1198.8"/>
    <x v="1"/>
    <x v="0"/>
    <x v="0"/>
  </r>
  <r>
    <d v="2021-01-02T00:00:00"/>
    <s v="P0013"/>
    <n v="6"/>
    <x v="2"/>
    <x v="1"/>
    <n v="0"/>
    <x v="2"/>
    <x v="2"/>
    <x v="2"/>
    <x v="1"/>
    <n v="112"/>
    <x v="2"/>
    <x v="2"/>
    <n v="732.48"/>
    <x v="1"/>
    <x v="0"/>
    <x v="0"/>
  </r>
  <r>
    <d v="2021-01-03T00:00:00"/>
    <s v="P0004"/>
    <n v="5"/>
    <x v="2"/>
    <x v="0"/>
    <n v="0"/>
    <x v="3"/>
    <x v="3"/>
    <x v="3"/>
    <x v="2"/>
    <n v="44"/>
    <x v="3"/>
    <x v="3"/>
    <n v="244.20000000000002"/>
    <x v="2"/>
    <x v="0"/>
    <x v="0"/>
  </r>
  <r>
    <d v="2021-01-04T00:00:00"/>
    <s v="P0035"/>
    <n v="12"/>
    <x v="1"/>
    <x v="0"/>
    <n v="0"/>
    <x v="4"/>
    <x v="4"/>
    <x v="4"/>
    <x v="3"/>
    <n v="5"/>
    <x v="4"/>
    <x v="4"/>
    <n v="80.400000000000006"/>
    <x v="3"/>
    <x v="0"/>
    <x v="0"/>
  </r>
  <r>
    <d v="2021-01-09T00:00:00"/>
    <s v="P0031"/>
    <n v="1"/>
    <x v="2"/>
    <x v="1"/>
    <n v="0"/>
    <x v="5"/>
    <x v="4"/>
    <x v="5"/>
    <x v="1"/>
    <n v="93"/>
    <x v="5"/>
    <x v="5"/>
    <n v="104.16"/>
    <x v="4"/>
    <x v="0"/>
    <x v="0"/>
  </r>
  <r>
    <d v="2021-01-09T00:00:00"/>
    <s v="P0003"/>
    <n v="8"/>
    <x v="2"/>
    <x v="1"/>
    <n v="0"/>
    <x v="6"/>
    <x v="3"/>
    <x v="6"/>
    <x v="1"/>
    <n v="71"/>
    <x v="6"/>
    <x v="6"/>
    <n v="647.52"/>
    <x v="4"/>
    <x v="0"/>
    <x v="0"/>
  </r>
  <r>
    <d v="2021-01-09T00:00:00"/>
    <s v="P0025"/>
    <n v="4"/>
    <x v="2"/>
    <x v="0"/>
    <n v="0"/>
    <x v="7"/>
    <x v="0"/>
    <x v="7"/>
    <x v="3"/>
    <n v="7"/>
    <x v="7"/>
    <x v="7"/>
    <n v="33.32"/>
    <x v="4"/>
    <x v="0"/>
    <x v="0"/>
  </r>
  <r>
    <d v="2021-01-11T00:00:00"/>
    <s v="P0037"/>
    <n v="3"/>
    <x v="2"/>
    <x v="1"/>
    <n v="0"/>
    <x v="8"/>
    <x v="1"/>
    <x v="8"/>
    <x v="1"/>
    <n v="67"/>
    <x v="8"/>
    <x v="8"/>
    <n v="257.28000000000003"/>
    <x v="5"/>
    <x v="0"/>
    <x v="0"/>
  </r>
  <r>
    <d v="2021-01-11T00:00:00"/>
    <s v="P0014"/>
    <n v="4"/>
    <x v="0"/>
    <x v="0"/>
    <n v="0"/>
    <x v="9"/>
    <x v="2"/>
    <x v="9"/>
    <x v="1"/>
    <n v="112"/>
    <x v="9"/>
    <x v="9"/>
    <n v="586.88"/>
    <x v="5"/>
    <x v="0"/>
    <x v="0"/>
  </r>
  <r>
    <d v="2021-01-11T00:00:00"/>
    <s v="P0042"/>
    <n v="4"/>
    <x v="2"/>
    <x v="0"/>
    <n v="0"/>
    <x v="10"/>
    <x v="1"/>
    <x v="10"/>
    <x v="0"/>
    <n v="120"/>
    <x v="10"/>
    <x v="10"/>
    <n v="648"/>
    <x v="5"/>
    <x v="0"/>
    <x v="0"/>
  </r>
  <r>
    <d v="2021-01-12T00:00:00"/>
    <s v="P0042"/>
    <n v="10"/>
    <x v="1"/>
    <x v="1"/>
    <n v="0"/>
    <x v="10"/>
    <x v="1"/>
    <x v="10"/>
    <x v="0"/>
    <n v="120"/>
    <x v="10"/>
    <x v="11"/>
    <n v="1620"/>
    <x v="6"/>
    <x v="0"/>
    <x v="0"/>
  </r>
  <r>
    <d v="2021-01-18T00:00:00"/>
    <s v="P0044"/>
    <n v="13"/>
    <x v="2"/>
    <x v="0"/>
    <n v="0"/>
    <x v="11"/>
    <x v="1"/>
    <x v="11"/>
    <x v="1"/>
    <n v="76"/>
    <x v="11"/>
    <x v="12"/>
    <n v="1067.04"/>
    <x v="7"/>
    <x v="0"/>
    <x v="0"/>
  </r>
  <r>
    <d v="2021-01-18T00:00:00"/>
    <s v="P0023"/>
    <n v="3"/>
    <x v="1"/>
    <x v="1"/>
    <n v="0"/>
    <x v="12"/>
    <x v="0"/>
    <x v="12"/>
    <x v="0"/>
    <n v="141"/>
    <x v="12"/>
    <x v="13"/>
    <n v="448.38"/>
    <x v="7"/>
    <x v="0"/>
    <x v="0"/>
  </r>
  <r>
    <d v="2021-01-19T00:00:00"/>
    <s v="P0035"/>
    <n v="6"/>
    <x v="2"/>
    <x v="1"/>
    <n v="0"/>
    <x v="4"/>
    <x v="4"/>
    <x v="4"/>
    <x v="3"/>
    <n v="5"/>
    <x v="4"/>
    <x v="14"/>
    <n v="40.200000000000003"/>
    <x v="8"/>
    <x v="0"/>
    <x v="0"/>
  </r>
  <r>
    <d v="2021-01-20T00:00:00"/>
    <s v="P0034"/>
    <n v="4"/>
    <x v="2"/>
    <x v="1"/>
    <n v="0"/>
    <x v="13"/>
    <x v="4"/>
    <x v="13"/>
    <x v="2"/>
    <n v="55"/>
    <x v="13"/>
    <x v="3"/>
    <n v="233.2"/>
    <x v="9"/>
    <x v="0"/>
    <x v="0"/>
  </r>
  <r>
    <d v="2021-01-20T00:00:00"/>
    <s v="P0020"/>
    <n v="4"/>
    <x v="2"/>
    <x v="1"/>
    <n v="0"/>
    <x v="14"/>
    <x v="0"/>
    <x v="14"/>
    <x v="2"/>
    <n v="61"/>
    <x v="14"/>
    <x v="15"/>
    <n v="305"/>
    <x v="9"/>
    <x v="0"/>
    <x v="0"/>
  </r>
  <r>
    <d v="2021-01-21T00:00:00"/>
    <s v="P0004"/>
    <n v="15"/>
    <x v="0"/>
    <x v="1"/>
    <n v="0"/>
    <x v="3"/>
    <x v="3"/>
    <x v="3"/>
    <x v="2"/>
    <n v="44"/>
    <x v="3"/>
    <x v="16"/>
    <n v="732.6"/>
    <x v="10"/>
    <x v="0"/>
    <x v="0"/>
  </r>
  <r>
    <d v="2021-01-21T00:00:00"/>
    <s v="P0003"/>
    <n v="9"/>
    <x v="2"/>
    <x v="0"/>
    <n v="0"/>
    <x v="6"/>
    <x v="3"/>
    <x v="6"/>
    <x v="1"/>
    <n v="71"/>
    <x v="6"/>
    <x v="17"/>
    <n v="728.46"/>
    <x v="10"/>
    <x v="0"/>
    <x v="0"/>
  </r>
  <r>
    <d v="2021-01-21T00:00:00"/>
    <s v="P0042"/>
    <n v="6"/>
    <x v="2"/>
    <x v="0"/>
    <n v="0"/>
    <x v="10"/>
    <x v="1"/>
    <x v="10"/>
    <x v="0"/>
    <n v="120"/>
    <x v="10"/>
    <x v="18"/>
    <n v="972"/>
    <x v="10"/>
    <x v="0"/>
    <x v="0"/>
  </r>
  <r>
    <d v="2021-01-25T00:00:00"/>
    <s v="P0034"/>
    <n v="6"/>
    <x v="2"/>
    <x v="1"/>
    <n v="0"/>
    <x v="13"/>
    <x v="4"/>
    <x v="13"/>
    <x v="2"/>
    <n v="55"/>
    <x v="13"/>
    <x v="19"/>
    <n v="349.79999999999995"/>
    <x v="11"/>
    <x v="0"/>
    <x v="0"/>
  </r>
  <r>
    <d v="2021-01-25T00:00:00"/>
    <s v="P0035"/>
    <n v="7"/>
    <x v="2"/>
    <x v="0"/>
    <n v="0"/>
    <x v="4"/>
    <x v="4"/>
    <x v="4"/>
    <x v="3"/>
    <n v="5"/>
    <x v="4"/>
    <x v="20"/>
    <n v="46.9"/>
    <x v="11"/>
    <x v="0"/>
    <x v="0"/>
  </r>
  <r>
    <d v="2021-01-25T00:00:00"/>
    <s v="P0031"/>
    <n v="14"/>
    <x v="2"/>
    <x v="0"/>
    <n v="0"/>
    <x v="5"/>
    <x v="4"/>
    <x v="5"/>
    <x v="1"/>
    <n v="93"/>
    <x v="5"/>
    <x v="21"/>
    <n v="1458.24"/>
    <x v="11"/>
    <x v="0"/>
    <x v="0"/>
  </r>
  <r>
    <d v="2021-01-26T00:00:00"/>
    <s v="P0044"/>
    <n v="9"/>
    <x v="0"/>
    <x v="1"/>
    <n v="0"/>
    <x v="11"/>
    <x v="1"/>
    <x v="11"/>
    <x v="1"/>
    <n v="76"/>
    <x v="11"/>
    <x v="22"/>
    <n v="738.72"/>
    <x v="12"/>
    <x v="0"/>
    <x v="0"/>
  </r>
  <r>
    <d v="2021-01-26T00:00:00"/>
    <s v="P0006"/>
    <n v="7"/>
    <x v="1"/>
    <x v="1"/>
    <n v="0"/>
    <x v="15"/>
    <x v="3"/>
    <x v="15"/>
    <x v="1"/>
    <n v="75"/>
    <x v="15"/>
    <x v="23"/>
    <n v="598.5"/>
    <x v="12"/>
    <x v="0"/>
    <x v="0"/>
  </r>
  <r>
    <d v="2021-01-26T00:00:00"/>
    <s v="P0001"/>
    <n v="7"/>
    <x v="1"/>
    <x v="0"/>
    <n v="0"/>
    <x v="16"/>
    <x v="3"/>
    <x v="16"/>
    <x v="1"/>
    <n v="98"/>
    <x v="16"/>
    <x v="24"/>
    <n v="727.16"/>
    <x v="12"/>
    <x v="0"/>
    <x v="0"/>
  </r>
  <r>
    <d v="2021-01-27T00:00:00"/>
    <s v="P0040"/>
    <n v="7"/>
    <x v="0"/>
    <x v="0"/>
    <n v="0"/>
    <x v="17"/>
    <x v="1"/>
    <x v="17"/>
    <x v="1"/>
    <n v="90"/>
    <x v="17"/>
    <x v="25"/>
    <n v="806.4"/>
    <x v="13"/>
    <x v="0"/>
    <x v="0"/>
  </r>
  <r>
    <d v="2021-01-27T00:00:00"/>
    <s v="P0032"/>
    <n v="3"/>
    <x v="0"/>
    <x v="0"/>
    <n v="0"/>
    <x v="18"/>
    <x v="4"/>
    <x v="18"/>
    <x v="1"/>
    <n v="89"/>
    <x v="18"/>
    <x v="26"/>
    <n v="352.44"/>
    <x v="13"/>
    <x v="0"/>
    <x v="0"/>
  </r>
  <r>
    <d v="2021-01-28T00:00:00"/>
    <s v="P0004"/>
    <n v="10"/>
    <x v="1"/>
    <x v="1"/>
    <n v="0"/>
    <x v="3"/>
    <x v="3"/>
    <x v="3"/>
    <x v="2"/>
    <n v="44"/>
    <x v="3"/>
    <x v="27"/>
    <n v="488.40000000000003"/>
    <x v="14"/>
    <x v="0"/>
    <x v="0"/>
  </r>
  <r>
    <d v="2021-01-28T00:00:00"/>
    <s v="P0029"/>
    <n v="2"/>
    <x v="2"/>
    <x v="1"/>
    <n v="0"/>
    <x v="19"/>
    <x v="4"/>
    <x v="19"/>
    <x v="2"/>
    <n v="47"/>
    <x v="19"/>
    <x v="28"/>
    <n v="106.22"/>
    <x v="14"/>
    <x v="0"/>
    <x v="0"/>
  </r>
  <r>
    <d v="2021-02-02T00:00:00"/>
    <s v="P0010"/>
    <n v="7"/>
    <x v="1"/>
    <x v="0"/>
    <n v="0"/>
    <x v="20"/>
    <x v="2"/>
    <x v="20"/>
    <x v="0"/>
    <n v="148"/>
    <x v="20"/>
    <x v="29"/>
    <n v="1149.96"/>
    <x v="1"/>
    <x v="1"/>
    <x v="0"/>
  </r>
  <r>
    <d v="2021-02-03T00:00:00"/>
    <s v="P0016"/>
    <n v="13"/>
    <x v="2"/>
    <x v="0"/>
    <n v="0"/>
    <x v="21"/>
    <x v="2"/>
    <x v="21"/>
    <x v="3"/>
    <n v="13"/>
    <x v="21"/>
    <x v="30"/>
    <n v="216.32"/>
    <x v="2"/>
    <x v="1"/>
    <x v="0"/>
  </r>
  <r>
    <d v="2021-02-03T00:00:00"/>
    <s v="P0022"/>
    <n v="2"/>
    <x v="0"/>
    <x v="1"/>
    <n v="0"/>
    <x v="22"/>
    <x v="0"/>
    <x v="22"/>
    <x v="0"/>
    <n v="121"/>
    <x v="22"/>
    <x v="31"/>
    <n v="283.14"/>
    <x v="2"/>
    <x v="1"/>
    <x v="0"/>
  </r>
  <r>
    <d v="2021-02-04T00:00:00"/>
    <s v="P0037"/>
    <n v="4"/>
    <x v="1"/>
    <x v="0"/>
    <n v="0"/>
    <x v="8"/>
    <x v="1"/>
    <x v="8"/>
    <x v="1"/>
    <n v="67"/>
    <x v="8"/>
    <x v="32"/>
    <n v="343.04"/>
    <x v="3"/>
    <x v="1"/>
    <x v="0"/>
  </r>
  <r>
    <d v="2021-02-05T00:00:00"/>
    <s v="P0043"/>
    <n v="7"/>
    <x v="1"/>
    <x v="1"/>
    <n v="0"/>
    <x v="23"/>
    <x v="1"/>
    <x v="23"/>
    <x v="1"/>
    <n v="67"/>
    <x v="23"/>
    <x v="33"/>
    <n v="581.55999999999995"/>
    <x v="15"/>
    <x v="1"/>
    <x v="0"/>
  </r>
  <r>
    <d v="2021-02-05T00:00:00"/>
    <s v="P0005"/>
    <n v="1"/>
    <x v="2"/>
    <x v="1"/>
    <n v="0"/>
    <x v="24"/>
    <x v="3"/>
    <x v="24"/>
    <x v="0"/>
    <n v="133"/>
    <x v="24"/>
    <x v="34"/>
    <n v="155.61000000000001"/>
    <x v="15"/>
    <x v="1"/>
    <x v="0"/>
  </r>
  <r>
    <d v="2021-02-05T00:00:00"/>
    <s v="P0043"/>
    <n v="9"/>
    <x v="2"/>
    <x v="1"/>
    <n v="0"/>
    <x v="23"/>
    <x v="1"/>
    <x v="23"/>
    <x v="1"/>
    <n v="67"/>
    <x v="23"/>
    <x v="35"/>
    <n v="747.72"/>
    <x v="15"/>
    <x v="1"/>
    <x v="0"/>
  </r>
  <r>
    <d v="2021-02-06T00:00:00"/>
    <s v="P0035"/>
    <n v="1"/>
    <x v="2"/>
    <x v="1"/>
    <n v="0"/>
    <x v="4"/>
    <x v="4"/>
    <x v="4"/>
    <x v="3"/>
    <n v="5"/>
    <x v="4"/>
    <x v="36"/>
    <n v="6.7"/>
    <x v="16"/>
    <x v="1"/>
    <x v="0"/>
  </r>
  <r>
    <d v="2021-02-09T00:00:00"/>
    <s v="P0034"/>
    <n v="14"/>
    <x v="2"/>
    <x v="0"/>
    <n v="0"/>
    <x v="13"/>
    <x v="4"/>
    <x v="13"/>
    <x v="2"/>
    <n v="55"/>
    <x v="13"/>
    <x v="37"/>
    <n v="816.19999999999993"/>
    <x v="4"/>
    <x v="1"/>
    <x v="0"/>
  </r>
  <r>
    <d v="2021-02-12T00:00:00"/>
    <s v="P0008"/>
    <n v="7"/>
    <x v="2"/>
    <x v="1"/>
    <n v="0"/>
    <x v="25"/>
    <x v="3"/>
    <x v="25"/>
    <x v="1"/>
    <n v="83"/>
    <x v="25"/>
    <x v="38"/>
    <n v="662.34"/>
    <x v="6"/>
    <x v="1"/>
    <x v="0"/>
  </r>
  <r>
    <d v="2021-02-12T00:00:00"/>
    <s v="P0023"/>
    <n v="9"/>
    <x v="1"/>
    <x v="1"/>
    <n v="0"/>
    <x v="12"/>
    <x v="0"/>
    <x v="12"/>
    <x v="0"/>
    <n v="141"/>
    <x v="12"/>
    <x v="39"/>
    <n v="1345.14"/>
    <x v="6"/>
    <x v="1"/>
    <x v="0"/>
  </r>
  <r>
    <d v="2021-02-15T00:00:00"/>
    <s v="P0027"/>
    <n v="4"/>
    <x v="2"/>
    <x v="0"/>
    <n v="0"/>
    <x v="26"/>
    <x v="4"/>
    <x v="26"/>
    <x v="2"/>
    <n v="48"/>
    <x v="26"/>
    <x v="40"/>
    <n v="228.48000000000002"/>
    <x v="17"/>
    <x v="1"/>
    <x v="0"/>
  </r>
  <r>
    <d v="2021-02-18T00:00:00"/>
    <s v="P0015"/>
    <n v="6"/>
    <x v="1"/>
    <x v="1"/>
    <n v="0"/>
    <x v="27"/>
    <x v="2"/>
    <x v="27"/>
    <x v="3"/>
    <n v="12"/>
    <x v="27"/>
    <x v="41"/>
    <n v="94.32"/>
    <x v="7"/>
    <x v="1"/>
    <x v="0"/>
  </r>
  <r>
    <d v="2021-02-20T00:00:00"/>
    <s v="P0030"/>
    <n v="11"/>
    <x v="1"/>
    <x v="1"/>
    <n v="0"/>
    <x v="28"/>
    <x v="4"/>
    <x v="28"/>
    <x v="0"/>
    <n v="148"/>
    <x v="28"/>
    <x v="42"/>
    <n v="2214.08"/>
    <x v="9"/>
    <x v="1"/>
    <x v="0"/>
  </r>
  <r>
    <d v="2021-02-22T00:00:00"/>
    <s v="P0013"/>
    <n v="5"/>
    <x v="1"/>
    <x v="1"/>
    <n v="0"/>
    <x v="2"/>
    <x v="2"/>
    <x v="2"/>
    <x v="1"/>
    <n v="112"/>
    <x v="2"/>
    <x v="43"/>
    <n v="610.4"/>
    <x v="18"/>
    <x v="1"/>
    <x v="0"/>
  </r>
  <r>
    <d v="2021-02-23T00:00:00"/>
    <s v="P0025"/>
    <n v="3"/>
    <x v="2"/>
    <x v="1"/>
    <n v="0"/>
    <x v="7"/>
    <x v="0"/>
    <x v="7"/>
    <x v="3"/>
    <n v="7"/>
    <x v="7"/>
    <x v="44"/>
    <n v="24.990000000000002"/>
    <x v="19"/>
    <x v="1"/>
    <x v="0"/>
  </r>
  <r>
    <d v="2021-02-23T00:00:00"/>
    <s v="P0005"/>
    <n v="2"/>
    <x v="2"/>
    <x v="0"/>
    <n v="0"/>
    <x v="24"/>
    <x v="3"/>
    <x v="24"/>
    <x v="0"/>
    <n v="133"/>
    <x v="24"/>
    <x v="45"/>
    <n v="311.22000000000003"/>
    <x v="19"/>
    <x v="1"/>
    <x v="0"/>
  </r>
  <r>
    <d v="2021-02-25T00:00:00"/>
    <s v="P0002"/>
    <n v="4"/>
    <x v="0"/>
    <x v="0"/>
    <n v="0"/>
    <x v="29"/>
    <x v="3"/>
    <x v="29"/>
    <x v="1"/>
    <n v="105"/>
    <x v="29"/>
    <x v="46"/>
    <n v="571.20000000000005"/>
    <x v="11"/>
    <x v="1"/>
    <x v="0"/>
  </r>
  <r>
    <d v="2021-02-25T00:00:00"/>
    <s v="P0032"/>
    <n v="11"/>
    <x v="1"/>
    <x v="1"/>
    <n v="0"/>
    <x v="18"/>
    <x v="4"/>
    <x v="18"/>
    <x v="1"/>
    <n v="89"/>
    <x v="18"/>
    <x v="47"/>
    <n v="1292.28"/>
    <x v="11"/>
    <x v="1"/>
    <x v="0"/>
  </r>
  <r>
    <d v="2021-02-25T00:00:00"/>
    <s v="P0030"/>
    <n v="2"/>
    <x v="2"/>
    <x v="0"/>
    <n v="0"/>
    <x v="28"/>
    <x v="4"/>
    <x v="28"/>
    <x v="0"/>
    <n v="148"/>
    <x v="28"/>
    <x v="48"/>
    <n v="402.56"/>
    <x v="11"/>
    <x v="1"/>
    <x v="0"/>
  </r>
  <r>
    <d v="2021-02-27T00:00:00"/>
    <s v="P0018"/>
    <n v="11"/>
    <x v="0"/>
    <x v="0"/>
    <n v="0"/>
    <x v="30"/>
    <x v="2"/>
    <x v="30"/>
    <x v="3"/>
    <n v="37"/>
    <x v="30"/>
    <x v="49"/>
    <n v="541.31000000000006"/>
    <x v="13"/>
    <x v="1"/>
    <x v="0"/>
  </r>
  <r>
    <d v="2021-03-03T00:00:00"/>
    <s v="P0011"/>
    <n v="1"/>
    <x v="2"/>
    <x v="0"/>
    <n v="0"/>
    <x v="31"/>
    <x v="2"/>
    <x v="31"/>
    <x v="2"/>
    <n v="44"/>
    <x v="31"/>
    <x v="50"/>
    <n v="48.4"/>
    <x v="2"/>
    <x v="2"/>
    <x v="0"/>
  </r>
  <r>
    <d v="2021-03-07T00:00:00"/>
    <s v="P0021"/>
    <n v="9"/>
    <x v="2"/>
    <x v="1"/>
    <n v="0"/>
    <x v="32"/>
    <x v="0"/>
    <x v="32"/>
    <x v="0"/>
    <n v="126"/>
    <x v="32"/>
    <x v="51"/>
    <n v="1462.86"/>
    <x v="20"/>
    <x v="2"/>
    <x v="0"/>
  </r>
  <r>
    <d v="2021-03-08T00:00:00"/>
    <s v="P0027"/>
    <n v="6"/>
    <x v="1"/>
    <x v="1"/>
    <n v="0"/>
    <x v="26"/>
    <x v="4"/>
    <x v="26"/>
    <x v="2"/>
    <n v="48"/>
    <x v="26"/>
    <x v="52"/>
    <n v="342.72"/>
    <x v="21"/>
    <x v="2"/>
    <x v="0"/>
  </r>
  <r>
    <d v="2021-03-08T00:00:00"/>
    <s v="P0044"/>
    <n v="9"/>
    <x v="1"/>
    <x v="0"/>
    <n v="0"/>
    <x v="11"/>
    <x v="1"/>
    <x v="11"/>
    <x v="1"/>
    <n v="76"/>
    <x v="11"/>
    <x v="22"/>
    <n v="738.72"/>
    <x v="21"/>
    <x v="2"/>
    <x v="0"/>
  </r>
  <r>
    <d v="2021-03-09T00:00:00"/>
    <s v="P0029"/>
    <n v="6"/>
    <x v="0"/>
    <x v="0"/>
    <n v="0"/>
    <x v="19"/>
    <x v="4"/>
    <x v="19"/>
    <x v="2"/>
    <n v="47"/>
    <x v="19"/>
    <x v="53"/>
    <n v="318.65999999999997"/>
    <x v="4"/>
    <x v="2"/>
    <x v="0"/>
  </r>
  <r>
    <d v="2021-03-11T00:00:00"/>
    <s v="P0025"/>
    <n v="11"/>
    <x v="2"/>
    <x v="1"/>
    <n v="0"/>
    <x v="7"/>
    <x v="0"/>
    <x v="7"/>
    <x v="3"/>
    <n v="7"/>
    <x v="7"/>
    <x v="54"/>
    <n v="91.63"/>
    <x v="5"/>
    <x v="2"/>
    <x v="0"/>
  </r>
  <r>
    <d v="2021-03-13T00:00:00"/>
    <s v="P0028"/>
    <n v="10"/>
    <x v="0"/>
    <x v="1"/>
    <n v="0"/>
    <x v="33"/>
    <x v="4"/>
    <x v="33"/>
    <x v="3"/>
    <n v="37"/>
    <x v="33"/>
    <x v="55"/>
    <n v="418.1"/>
    <x v="22"/>
    <x v="2"/>
    <x v="0"/>
  </r>
  <r>
    <d v="2021-03-15T00:00:00"/>
    <s v="P0039"/>
    <n v="11"/>
    <x v="1"/>
    <x v="1"/>
    <n v="0"/>
    <x v="34"/>
    <x v="1"/>
    <x v="34"/>
    <x v="3"/>
    <n v="37"/>
    <x v="34"/>
    <x v="49"/>
    <n v="468.04999999999995"/>
    <x v="17"/>
    <x v="2"/>
    <x v="0"/>
  </r>
  <r>
    <d v="2021-03-16T00:00:00"/>
    <s v="P0012"/>
    <n v="14"/>
    <x v="2"/>
    <x v="1"/>
    <n v="0"/>
    <x v="35"/>
    <x v="2"/>
    <x v="35"/>
    <x v="1"/>
    <n v="73"/>
    <x v="35"/>
    <x v="56"/>
    <n v="1318.38"/>
    <x v="23"/>
    <x v="2"/>
    <x v="0"/>
  </r>
  <r>
    <d v="2021-03-18T00:00:00"/>
    <s v="P0042"/>
    <n v="8"/>
    <x v="0"/>
    <x v="1"/>
    <n v="0"/>
    <x v="10"/>
    <x v="1"/>
    <x v="10"/>
    <x v="0"/>
    <n v="120"/>
    <x v="10"/>
    <x v="57"/>
    <n v="1296"/>
    <x v="7"/>
    <x v="2"/>
    <x v="0"/>
  </r>
  <r>
    <d v="2021-03-19T00:00:00"/>
    <s v="P0028"/>
    <n v="9"/>
    <x v="1"/>
    <x v="1"/>
    <n v="0"/>
    <x v="33"/>
    <x v="4"/>
    <x v="33"/>
    <x v="3"/>
    <n v="37"/>
    <x v="33"/>
    <x v="58"/>
    <n v="376.29"/>
    <x v="8"/>
    <x v="2"/>
    <x v="0"/>
  </r>
  <r>
    <d v="2021-03-21T00:00:00"/>
    <s v="P0020"/>
    <n v="13"/>
    <x v="1"/>
    <x v="0"/>
    <n v="0"/>
    <x v="14"/>
    <x v="0"/>
    <x v="14"/>
    <x v="2"/>
    <n v="61"/>
    <x v="14"/>
    <x v="59"/>
    <n v="991.25"/>
    <x v="10"/>
    <x v="2"/>
    <x v="0"/>
  </r>
  <r>
    <d v="2021-03-21T00:00:00"/>
    <s v="P0039"/>
    <n v="7"/>
    <x v="2"/>
    <x v="0"/>
    <n v="0"/>
    <x v="34"/>
    <x v="1"/>
    <x v="34"/>
    <x v="3"/>
    <n v="37"/>
    <x v="34"/>
    <x v="60"/>
    <n v="297.84999999999997"/>
    <x v="10"/>
    <x v="2"/>
    <x v="0"/>
  </r>
  <r>
    <d v="2021-03-22T00:00:00"/>
    <s v="P0002"/>
    <n v="8"/>
    <x v="1"/>
    <x v="0"/>
    <n v="0"/>
    <x v="29"/>
    <x v="3"/>
    <x v="29"/>
    <x v="1"/>
    <n v="105"/>
    <x v="29"/>
    <x v="61"/>
    <n v="1142.4000000000001"/>
    <x v="18"/>
    <x v="2"/>
    <x v="0"/>
  </r>
  <r>
    <d v="2021-03-22T00:00:00"/>
    <s v="P0012"/>
    <n v="4"/>
    <x v="1"/>
    <x v="0"/>
    <n v="0"/>
    <x v="35"/>
    <x v="2"/>
    <x v="35"/>
    <x v="1"/>
    <n v="73"/>
    <x v="35"/>
    <x v="62"/>
    <n v="376.68"/>
    <x v="18"/>
    <x v="2"/>
    <x v="0"/>
  </r>
  <r>
    <d v="2021-03-25T00:00:00"/>
    <s v="P0024"/>
    <n v="14"/>
    <x v="1"/>
    <x v="1"/>
    <n v="0"/>
    <x v="0"/>
    <x v="0"/>
    <x v="0"/>
    <x v="0"/>
    <n v="144"/>
    <x v="0"/>
    <x v="63"/>
    <n v="2197.44"/>
    <x v="11"/>
    <x v="2"/>
    <x v="0"/>
  </r>
  <r>
    <d v="2021-03-25T00:00:00"/>
    <s v="P0006"/>
    <n v="4"/>
    <x v="2"/>
    <x v="1"/>
    <n v="0"/>
    <x v="15"/>
    <x v="3"/>
    <x v="15"/>
    <x v="1"/>
    <n v="75"/>
    <x v="15"/>
    <x v="64"/>
    <n v="342"/>
    <x v="11"/>
    <x v="2"/>
    <x v="0"/>
  </r>
  <r>
    <d v="2021-03-25T00:00:00"/>
    <s v="P0029"/>
    <n v="8"/>
    <x v="2"/>
    <x v="1"/>
    <n v="0"/>
    <x v="19"/>
    <x v="4"/>
    <x v="19"/>
    <x v="2"/>
    <n v="47"/>
    <x v="19"/>
    <x v="65"/>
    <n v="424.88"/>
    <x v="11"/>
    <x v="2"/>
    <x v="0"/>
  </r>
  <r>
    <d v="2021-03-25T00:00:00"/>
    <s v="P0038"/>
    <n v="2"/>
    <x v="2"/>
    <x v="0"/>
    <n v="0"/>
    <x v="1"/>
    <x v="1"/>
    <x v="1"/>
    <x v="1"/>
    <n v="72"/>
    <x v="1"/>
    <x v="66"/>
    <n v="159.84"/>
    <x v="11"/>
    <x v="2"/>
    <x v="0"/>
  </r>
  <r>
    <d v="2021-03-26T00:00:00"/>
    <s v="P0001"/>
    <n v="4"/>
    <x v="2"/>
    <x v="1"/>
    <n v="0"/>
    <x v="16"/>
    <x v="3"/>
    <x v="16"/>
    <x v="1"/>
    <n v="98"/>
    <x v="16"/>
    <x v="67"/>
    <n v="415.52"/>
    <x v="12"/>
    <x v="2"/>
    <x v="0"/>
  </r>
  <r>
    <d v="2021-03-26T00:00:00"/>
    <s v="P0042"/>
    <n v="1"/>
    <x v="2"/>
    <x v="1"/>
    <n v="0"/>
    <x v="10"/>
    <x v="1"/>
    <x v="10"/>
    <x v="0"/>
    <n v="120"/>
    <x v="10"/>
    <x v="68"/>
    <n v="162"/>
    <x v="12"/>
    <x v="2"/>
    <x v="0"/>
  </r>
  <r>
    <d v="2021-03-26T00:00:00"/>
    <s v="P0010"/>
    <n v="9"/>
    <x v="2"/>
    <x v="0"/>
    <n v="0"/>
    <x v="20"/>
    <x v="2"/>
    <x v="20"/>
    <x v="0"/>
    <n v="148"/>
    <x v="20"/>
    <x v="69"/>
    <n v="1478.52"/>
    <x v="12"/>
    <x v="2"/>
    <x v="0"/>
  </r>
  <r>
    <d v="2021-03-27T00:00:00"/>
    <s v="P0030"/>
    <n v="3"/>
    <x v="2"/>
    <x v="0"/>
    <n v="0"/>
    <x v="28"/>
    <x v="4"/>
    <x v="28"/>
    <x v="0"/>
    <n v="148"/>
    <x v="28"/>
    <x v="70"/>
    <n v="603.84"/>
    <x v="13"/>
    <x v="2"/>
    <x v="0"/>
  </r>
  <r>
    <d v="2021-03-28T00:00:00"/>
    <s v="P0007"/>
    <n v="8"/>
    <x v="1"/>
    <x v="1"/>
    <n v="0"/>
    <x v="36"/>
    <x v="3"/>
    <x v="36"/>
    <x v="2"/>
    <n v="43"/>
    <x v="36"/>
    <x v="71"/>
    <n v="381.84000000000003"/>
    <x v="14"/>
    <x v="2"/>
    <x v="0"/>
  </r>
  <r>
    <d v="2021-03-30T00:00:00"/>
    <s v="P0038"/>
    <n v="1"/>
    <x v="1"/>
    <x v="1"/>
    <n v="0"/>
    <x v="1"/>
    <x v="1"/>
    <x v="1"/>
    <x v="1"/>
    <n v="72"/>
    <x v="1"/>
    <x v="41"/>
    <n v="79.92"/>
    <x v="24"/>
    <x v="2"/>
    <x v="0"/>
  </r>
  <r>
    <d v="2021-03-31T00:00:00"/>
    <s v="P0042"/>
    <n v="3"/>
    <x v="2"/>
    <x v="1"/>
    <n v="0"/>
    <x v="10"/>
    <x v="1"/>
    <x v="10"/>
    <x v="0"/>
    <n v="120"/>
    <x v="10"/>
    <x v="72"/>
    <n v="486"/>
    <x v="25"/>
    <x v="2"/>
    <x v="0"/>
  </r>
  <r>
    <d v="2021-04-04T00:00:00"/>
    <s v="P0040"/>
    <n v="4"/>
    <x v="2"/>
    <x v="1"/>
    <n v="0"/>
    <x v="17"/>
    <x v="1"/>
    <x v="17"/>
    <x v="1"/>
    <n v="90"/>
    <x v="17"/>
    <x v="72"/>
    <n v="460.8"/>
    <x v="3"/>
    <x v="3"/>
    <x v="0"/>
  </r>
  <r>
    <d v="2021-04-04T00:00:00"/>
    <s v="P0009"/>
    <n v="9"/>
    <x v="1"/>
    <x v="1"/>
    <n v="0"/>
    <x v="37"/>
    <x v="3"/>
    <x v="37"/>
    <x v="3"/>
    <n v="6"/>
    <x v="37"/>
    <x v="73"/>
    <n v="70.739999999999995"/>
    <x v="3"/>
    <x v="3"/>
    <x v="0"/>
  </r>
  <r>
    <d v="2021-04-05T00:00:00"/>
    <s v="P0031"/>
    <n v="15"/>
    <x v="1"/>
    <x v="0"/>
    <n v="0"/>
    <x v="5"/>
    <x v="4"/>
    <x v="5"/>
    <x v="1"/>
    <n v="93"/>
    <x v="5"/>
    <x v="74"/>
    <n v="1562.3999999999999"/>
    <x v="15"/>
    <x v="3"/>
    <x v="0"/>
  </r>
  <r>
    <d v="2021-04-09T00:00:00"/>
    <s v="P0005"/>
    <n v="3"/>
    <x v="1"/>
    <x v="0"/>
    <n v="0"/>
    <x v="24"/>
    <x v="3"/>
    <x v="24"/>
    <x v="0"/>
    <n v="133"/>
    <x v="24"/>
    <x v="75"/>
    <n v="466.83000000000004"/>
    <x v="4"/>
    <x v="3"/>
    <x v="0"/>
  </r>
  <r>
    <d v="2021-04-10T00:00:00"/>
    <s v="P0022"/>
    <n v="14"/>
    <x v="2"/>
    <x v="0"/>
    <n v="0"/>
    <x v="22"/>
    <x v="0"/>
    <x v="22"/>
    <x v="0"/>
    <n v="121"/>
    <x v="22"/>
    <x v="76"/>
    <n v="1981.98"/>
    <x v="26"/>
    <x v="3"/>
    <x v="0"/>
  </r>
  <r>
    <d v="2021-04-12T00:00:00"/>
    <s v="P0037"/>
    <n v="3"/>
    <x v="2"/>
    <x v="1"/>
    <n v="0"/>
    <x v="8"/>
    <x v="1"/>
    <x v="8"/>
    <x v="1"/>
    <n v="67"/>
    <x v="8"/>
    <x v="8"/>
    <n v="257.28000000000003"/>
    <x v="6"/>
    <x v="3"/>
    <x v="0"/>
  </r>
  <r>
    <d v="2021-04-12T00:00:00"/>
    <s v="P0029"/>
    <n v="4"/>
    <x v="2"/>
    <x v="0"/>
    <n v="0"/>
    <x v="19"/>
    <x v="4"/>
    <x v="19"/>
    <x v="2"/>
    <n v="47"/>
    <x v="19"/>
    <x v="77"/>
    <n v="212.44"/>
    <x v="6"/>
    <x v="3"/>
    <x v="0"/>
  </r>
  <r>
    <d v="2021-04-12T00:00:00"/>
    <s v="P0027"/>
    <n v="9"/>
    <x v="2"/>
    <x v="0"/>
    <n v="0"/>
    <x v="26"/>
    <x v="4"/>
    <x v="26"/>
    <x v="2"/>
    <n v="48"/>
    <x v="26"/>
    <x v="78"/>
    <n v="514.08000000000004"/>
    <x v="6"/>
    <x v="3"/>
    <x v="0"/>
  </r>
  <r>
    <d v="2021-04-12T00:00:00"/>
    <s v="P0033"/>
    <n v="13"/>
    <x v="2"/>
    <x v="1"/>
    <n v="0"/>
    <x v="38"/>
    <x v="4"/>
    <x v="38"/>
    <x v="1"/>
    <n v="95"/>
    <x v="38"/>
    <x v="79"/>
    <n v="1556.1000000000001"/>
    <x v="6"/>
    <x v="3"/>
    <x v="0"/>
  </r>
  <r>
    <d v="2021-04-15T00:00:00"/>
    <s v="P0017"/>
    <n v="3"/>
    <x v="2"/>
    <x v="0"/>
    <n v="0"/>
    <x v="39"/>
    <x v="2"/>
    <x v="39"/>
    <x v="0"/>
    <n v="134"/>
    <x v="39"/>
    <x v="80"/>
    <n v="470.34000000000003"/>
    <x v="17"/>
    <x v="3"/>
    <x v="0"/>
  </r>
  <r>
    <d v="2021-04-16T00:00:00"/>
    <s v="P0018"/>
    <n v="15"/>
    <x v="2"/>
    <x v="1"/>
    <n v="0"/>
    <x v="30"/>
    <x v="2"/>
    <x v="30"/>
    <x v="3"/>
    <n v="37"/>
    <x v="30"/>
    <x v="81"/>
    <n v="738.15"/>
    <x v="23"/>
    <x v="3"/>
    <x v="0"/>
  </r>
  <r>
    <d v="2021-04-18T00:00:00"/>
    <s v="P0038"/>
    <n v="9"/>
    <x v="0"/>
    <x v="0"/>
    <n v="0"/>
    <x v="1"/>
    <x v="1"/>
    <x v="1"/>
    <x v="1"/>
    <n v="72"/>
    <x v="1"/>
    <x v="82"/>
    <n v="719.28"/>
    <x v="7"/>
    <x v="3"/>
    <x v="0"/>
  </r>
  <r>
    <d v="2021-04-18T00:00:00"/>
    <s v="P0019"/>
    <n v="13"/>
    <x v="2"/>
    <x v="1"/>
    <n v="0"/>
    <x v="40"/>
    <x v="2"/>
    <x v="40"/>
    <x v="0"/>
    <n v="150"/>
    <x v="40"/>
    <x v="83"/>
    <n v="2730"/>
    <x v="7"/>
    <x v="3"/>
    <x v="0"/>
  </r>
  <r>
    <d v="2021-04-23T00:00:00"/>
    <s v="P0042"/>
    <n v="6"/>
    <x v="2"/>
    <x v="0"/>
    <n v="0"/>
    <x v="10"/>
    <x v="1"/>
    <x v="10"/>
    <x v="0"/>
    <n v="120"/>
    <x v="10"/>
    <x v="18"/>
    <n v="972"/>
    <x v="19"/>
    <x v="3"/>
    <x v="0"/>
  </r>
  <r>
    <d v="2021-04-23T00:00:00"/>
    <s v="P0028"/>
    <n v="10"/>
    <x v="2"/>
    <x v="0"/>
    <n v="0"/>
    <x v="33"/>
    <x v="4"/>
    <x v="33"/>
    <x v="3"/>
    <n v="37"/>
    <x v="33"/>
    <x v="55"/>
    <n v="418.1"/>
    <x v="19"/>
    <x v="3"/>
    <x v="0"/>
  </r>
  <r>
    <d v="2021-04-24T00:00:00"/>
    <s v="P0030"/>
    <n v="2"/>
    <x v="1"/>
    <x v="0"/>
    <n v="0"/>
    <x v="28"/>
    <x v="4"/>
    <x v="28"/>
    <x v="0"/>
    <n v="148"/>
    <x v="28"/>
    <x v="48"/>
    <n v="402.56"/>
    <x v="27"/>
    <x v="3"/>
    <x v="0"/>
  </r>
  <r>
    <d v="2021-04-26T00:00:00"/>
    <s v="P0037"/>
    <n v="3"/>
    <x v="2"/>
    <x v="0"/>
    <n v="0"/>
    <x v="8"/>
    <x v="1"/>
    <x v="8"/>
    <x v="1"/>
    <n v="67"/>
    <x v="8"/>
    <x v="8"/>
    <n v="257.28000000000003"/>
    <x v="12"/>
    <x v="3"/>
    <x v="0"/>
  </r>
  <r>
    <d v="2021-04-29T00:00:00"/>
    <s v="P0030"/>
    <n v="7"/>
    <x v="2"/>
    <x v="0"/>
    <n v="0"/>
    <x v="28"/>
    <x v="4"/>
    <x v="28"/>
    <x v="0"/>
    <n v="148"/>
    <x v="28"/>
    <x v="29"/>
    <n v="1408.96"/>
    <x v="28"/>
    <x v="3"/>
    <x v="0"/>
  </r>
  <r>
    <d v="2021-04-30T00:00:00"/>
    <s v="P0029"/>
    <n v="1"/>
    <x v="2"/>
    <x v="0"/>
    <n v="0"/>
    <x v="19"/>
    <x v="4"/>
    <x v="19"/>
    <x v="2"/>
    <n v="47"/>
    <x v="19"/>
    <x v="84"/>
    <n v="53.11"/>
    <x v="24"/>
    <x v="3"/>
    <x v="0"/>
  </r>
  <r>
    <d v="2021-05-01T00:00:00"/>
    <s v="P0018"/>
    <n v="3"/>
    <x v="1"/>
    <x v="1"/>
    <n v="0"/>
    <x v="30"/>
    <x v="2"/>
    <x v="30"/>
    <x v="3"/>
    <n v="37"/>
    <x v="30"/>
    <x v="85"/>
    <n v="147.63"/>
    <x v="0"/>
    <x v="4"/>
    <x v="0"/>
  </r>
  <r>
    <d v="2021-05-01T00:00:00"/>
    <s v="P0042"/>
    <n v="1"/>
    <x v="1"/>
    <x v="1"/>
    <n v="0"/>
    <x v="10"/>
    <x v="1"/>
    <x v="10"/>
    <x v="0"/>
    <n v="120"/>
    <x v="10"/>
    <x v="68"/>
    <n v="162"/>
    <x v="0"/>
    <x v="4"/>
    <x v="0"/>
  </r>
  <r>
    <d v="2021-05-03T00:00:00"/>
    <s v="P0034"/>
    <n v="3"/>
    <x v="1"/>
    <x v="0"/>
    <n v="0"/>
    <x v="13"/>
    <x v="4"/>
    <x v="13"/>
    <x v="2"/>
    <n v="55"/>
    <x v="13"/>
    <x v="86"/>
    <n v="174.89999999999998"/>
    <x v="2"/>
    <x v="4"/>
    <x v="0"/>
  </r>
  <r>
    <d v="2021-05-04T00:00:00"/>
    <s v="P0015"/>
    <n v="13"/>
    <x v="1"/>
    <x v="0"/>
    <n v="0"/>
    <x v="27"/>
    <x v="2"/>
    <x v="27"/>
    <x v="3"/>
    <n v="12"/>
    <x v="27"/>
    <x v="87"/>
    <n v="204.35999999999999"/>
    <x v="3"/>
    <x v="4"/>
    <x v="0"/>
  </r>
  <r>
    <d v="2021-05-04T00:00:00"/>
    <s v="P0014"/>
    <n v="4"/>
    <x v="2"/>
    <x v="1"/>
    <n v="0"/>
    <x v="9"/>
    <x v="2"/>
    <x v="9"/>
    <x v="1"/>
    <n v="112"/>
    <x v="9"/>
    <x v="9"/>
    <n v="586.88"/>
    <x v="3"/>
    <x v="4"/>
    <x v="0"/>
  </r>
  <r>
    <d v="2021-05-05T00:00:00"/>
    <s v="P0009"/>
    <n v="13"/>
    <x v="2"/>
    <x v="1"/>
    <n v="0"/>
    <x v="37"/>
    <x v="3"/>
    <x v="37"/>
    <x v="3"/>
    <n v="6"/>
    <x v="37"/>
    <x v="88"/>
    <n v="102.17999999999999"/>
    <x v="15"/>
    <x v="4"/>
    <x v="0"/>
  </r>
  <r>
    <d v="2021-05-06T00:00:00"/>
    <s v="P0008"/>
    <n v="15"/>
    <x v="2"/>
    <x v="0"/>
    <n v="0"/>
    <x v="25"/>
    <x v="3"/>
    <x v="25"/>
    <x v="1"/>
    <n v="83"/>
    <x v="25"/>
    <x v="89"/>
    <n v="1419.3000000000002"/>
    <x v="16"/>
    <x v="4"/>
    <x v="0"/>
  </r>
  <r>
    <d v="2021-05-06T00:00:00"/>
    <s v="P0009"/>
    <n v="6"/>
    <x v="1"/>
    <x v="0"/>
    <n v="0"/>
    <x v="37"/>
    <x v="3"/>
    <x v="37"/>
    <x v="3"/>
    <n v="6"/>
    <x v="37"/>
    <x v="90"/>
    <n v="47.16"/>
    <x v="16"/>
    <x v="4"/>
    <x v="0"/>
  </r>
  <r>
    <d v="2021-05-07T00:00:00"/>
    <s v="P0018"/>
    <n v="1"/>
    <x v="2"/>
    <x v="1"/>
    <n v="0"/>
    <x v="30"/>
    <x v="2"/>
    <x v="30"/>
    <x v="3"/>
    <n v="37"/>
    <x v="30"/>
    <x v="91"/>
    <n v="49.21"/>
    <x v="20"/>
    <x v="4"/>
    <x v="0"/>
  </r>
  <r>
    <d v="2021-05-09T00:00:00"/>
    <s v="P0016"/>
    <n v="6"/>
    <x v="1"/>
    <x v="0"/>
    <n v="0"/>
    <x v="21"/>
    <x v="2"/>
    <x v="21"/>
    <x v="3"/>
    <n v="13"/>
    <x v="21"/>
    <x v="88"/>
    <n v="99.84"/>
    <x v="4"/>
    <x v="4"/>
    <x v="0"/>
  </r>
  <r>
    <d v="2021-05-09T00:00:00"/>
    <s v="P0028"/>
    <n v="8"/>
    <x v="2"/>
    <x v="1"/>
    <n v="0"/>
    <x v="33"/>
    <x v="4"/>
    <x v="33"/>
    <x v="3"/>
    <n v="37"/>
    <x v="33"/>
    <x v="48"/>
    <n v="334.48"/>
    <x v="4"/>
    <x v="4"/>
    <x v="0"/>
  </r>
  <r>
    <d v="2021-05-12T00:00:00"/>
    <s v="P0016"/>
    <n v="3"/>
    <x v="2"/>
    <x v="0"/>
    <n v="0"/>
    <x v="21"/>
    <x v="2"/>
    <x v="21"/>
    <x v="3"/>
    <n v="13"/>
    <x v="21"/>
    <x v="92"/>
    <n v="49.92"/>
    <x v="6"/>
    <x v="4"/>
    <x v="0"/>
  </r>
  <r>
    <d v="2021-05-12T00:00:00"/>
    <s v="P0035"/>
    <n v="15"/>
    <x v="2"/>
    <x v="0"/>
    <n v="0"/>
    <x v="4"/>
    <x v="4"/>
    <x v="4"/>
    <x v="3"/>
    <n v="5"/>
    <x v="4"/>
    <x v="93"/>
    <n v="100.5"/>
    <x v="6"/>
    <x v="4"/>
    <x v="0"/>
  </r>
  <r>
    <d v="2021-05-13T00:00:00"/>
    <s v="P0029"/>
    <n v="4"/>
    <x v="2"/>
    <x v="0"/>
    <n v="0"/>
    <x v="19"/>
    <x v="4"/>
    <x v="19"/>
    <x v="2"/>
    <n v="47"/>
    <x v="19"/>
    <x v="77"/>
    <n v="212.44"/>
    <x v="22"/>
    <x v="4"/>
    <x v="0"/>
  </r>
  <r>
    <d v="2021-05-20T00:00:00"/>
    <s v="P0042"/>
    <n v="2"/>
    <x v="1"/>
    <x v="1"/>
    <n v="0"/>
    <x v="10"/>
    <x v="1"/>
    <x v="10"/>
    <x v="0"/>
    <n v="120"/>
    <x v="10"/>
    <x v="94"/>
    <n v="324"/>
    <x v="9"/>
    <x v="4"/>
    <x v="0"/>
  </r>
  <r>
    <d v="2021-05-23T00:00:00"/>
    <s v="P0040"/>
    <n v="11"/>
    <x v="2"/>
    <x v="0"/>
    <n v="0"/>
    <x v="17"/>
    <x v="1"/>
    <x v="17"/>
    <x v="1"/>
    <n v="90"/>
    <x v="17"/>
    <x v="95"/>
    <n v="1267.2"/>
    <x v="19"/>
    <x v="4"/>
    <x v="0"/>
  </r>
  <r>
    <d v="2021-05-30T00:00:00"/>
    <s v="P0023"/>
    <n v="13"/>
    <x v="1"/>
    <x v="0"/>
    <n v="0"/>
    <x v="12"/>
    <x v="0"/>
    <x v="12"/>
    <x v="0"/>
    <n v="141"/>
    <x v="12"/>
    <x v="96"/>
    <n v="1942.98"/>
    <x v="24"/>
    <x v="4"/>
    <x v="0"/>
  </r>
  <r>
    <d v="2021-05-30T00:00:00"/>
    <s v="P0013"/>
    <n v="6"/>
    <x v="1"/>
    <x v="1"/>
    <n v="0"/>
    <x v="2"/>
    <x v="2"/>
    <x v="2"/>
    <x v="1"/>
    <n v="112"/>
    <x v="2"/>
    <x v="2"/>
    <n v="732.48"/>
    <x v="24"/>
    <x v="4"/>
    <x v="0"/>
  </r>
  <r>
    <d v="2021-06-03T00:00:00"/>
    <s v="P0021"/>
    <n v="10"/>
    <x v="2"/>
    <x v="1"/>
    <n v="0"/>
    <x v="32"/>
    <x v="0"/>
    <x v="32"/>
    <x v="0"/>
    <n v="126"/>
    <x v="32"/>
    <x v="97"/>
    <n v="1625.3999999999999"/>
    <x v="2"/>
    <x v="5"/>
    <x v="0"/>
  </r>
  <r>
    <d v="2021-06-04T00:00:00"/>
    <s v="P0020"/>
    <n v="8"/>
    <x v="0"/>
    <x v="0"/>
    <n v="0"/>
    <x v="14"/>
    <x v="0"/>
    <x v="14"/>
    <x v="2"/>
    <n v="61"/>
    <x v="14"/>
    <x v="98"/>
    <n v="610"/>
    <x v="3"/>
    <x v="5"/>
    <x v="0"/>
  </r>
  <r>
    <d v="2021-06-04T00:00:00"/>
    <s v="P0020"/>
    <n v="12"/>
    <x v="1"/>
    <x v="1"/>
    <n v="0"/>
    <x v="14"/>
    <x v="0"/>
    <x v="14"/>
    <x v="2"/>
    <n v="61"/>
    <x v="14"/>
    <x v="99"/>
    <n v="915"/>
    <x v="3"/>
    <x v="5"/>
    <x v="0"/>
  </r>
  <r>
    <d v="2021-06-05T00:00:00"/>
    <s v="P0022"/>
    <n v="15"/>
    <x v="0"/>
    <x v="0"/>
    <n v="0"/>
    <x v="22"/>
    <x v="0"/>
    <x v="22"/>
    <x v="0"/>
    <n v="121"/>
    <x v="22"/>
    <x v="100"/>
    <n v="2123.5499999999997"/>
    <x v="15"/>
    <x v="5"/>
    <x v="0"/>
  </r>
  <r>
    <d v="2021-06-05T00:00:00"/>
    <s v="P0035"/>
    <n v="10"/>
    <x v="2"/>
    <x v="0"/>
    <n v="0"/>
    <x v="4"/>
    <x v="4"/>
    <x v="4"/>
    <x v="3"/>
    <n v="5"/>
    <x v="4"/>
    <x v="101"/>
    <n v="67"/>
    <x v="15"/>
    <x v="5"/>
    <x v="0"/>
  </r>
  <r>
    <d v="2021-06-06T00:00:00"/>
    <s v="P0033"/>
    <n v="6"/>
    <x v="2"/>
    <x v="0"/>
    <n v="0"/>
    <x v="38"/>
    <x v="4"/>
    <x v="38"/>
    <x v="1"/>
    <n v="95"/>
    <x v="38"/>
    <x v="102"/>
    <n v="718.2"/>
    <x v="16"/>
    <x v="5"/>
    <x v="0"/>
  </r>
  <r>
    <d v="2021-06-08T00:00:00"/>
    <s v="P0028"/>
    <n v="11"/>
    <x v="2"/>
    <x v="0"/>
    <n v="0"/>
    <x v="33"/>
    <x v="4"/>
    <x v="33"/>
    <x v="3"/>
    <n v="37"/>
    <x v="33"/>
    <x v="49"/>
    <n v="459.91"/>
    <x v="21"/>
    <x v="5"/>
    <x v="0"/>
  </r>
  <r>
    <d v="2021-06-08T00:00:00"/>
    <s v="P0004"/>
    <n v="11"/>
    <x v="0"/>
    <x v="1"/>
    <n v="0"/>
    <x v="3"/>
    <x v="3"/>
    <x v="3"/>
    <x v="2"/>
    <n v="44"/>
    <x v="3"/>
    <x v="103"/>
    <n v="537.24"/>
    <x v="21"/>
    <x v="5"/>
    <x v="0"/>
  </r>
  <r>
    <d v="2021-06-09T00:00:00"/>
    <s v="P0001"/>
    <n v="7"/>
    <x v="2"/>
    <x v="0"/>
    <n v="0"/>
    <x v="16"/>
    <x v="3"/>
    <x v="16"/>
    <x v="1"/>
    <n v="98"/>
    <x v="16"/>
    <x v="24"/>
    <n v="727.16"/>
    <x v="4"/>
    <x v="5"/>
    <x v="0"/>
  </r>
  <r>
    <d v="2021-06-11T00:00:00"/>
    <s v="P0032"/>
    <n v="12"/>
    <x v="0"/>
    <x v="1"/>
    <n v="0"/>
    <x v="18"/>
    <x v="4"/>
    <x v="18"/>
    <x v="1"/>
    <n v="89"/>
    <x v="18"/>
    <x v="104"/>
    <n v="1409.76"/>
    <x v="5"/>
    <x v="5"/>
    <x v="0"/>
  </r>
  <r>
    <d v="2021-06-12T00:00:00"/>
    <s v="P0041"/>
    <n v="6"/>
    <x v="2"/>
    <x v="0"/>
    <n v="0"/>
    <x v="41"/>
    <x v="1"/>
    <x v="41"/>
    <x v="0"/>
    <n v="138"/>
    <x v="41"/>
    <x v="105"/>
    <n v="1043.28"/>
    <x v="6"/>
    <x v="5"/>
    <x v="0"/>
  </r>
  <r>
    <d v="2021-06-14T00:00:00"/>
    <s v="P0025"/>
    <n v="10"/>
    <x v="1"/>
    <x v="1"/>
    <n v="0"/>
    <x v="7"/>
    <x v="0"/>
    <x v="7"/>
    <x v="3"/>
    <n v="7"/>
    <x v="7"/>
    <x v="106"/>
    <n v="83.3"/>
    <x v="29"/>
    <x v="5"/>
    <x v="0"/>
  </r>
  <r>
    <d v="2021-06-16T00:00:00"/>
    <s v="P0019"/>
    <n v="5"/>
    <x v="0"/>
    <x v="1"/>
    <n v="0"/>
    <x v="40"/>
    <x v="2"/>
    <x v="40"/>
    <x v="0"/>
    <n v="150"/>
    <x v="40"/>
    <x v="107"/>
    <n v="1050"/>
    <x v="23"/>
    <x v="5"/>
    <x v="0"/>
  </r>
  <r>
    <d v="2021-06-16T00:00:00"/>
    <s v="P0015"/>
    <n v="12"/>
    <x v="1"/>
    <x v="1"/>
    <n v="0"/>
    <x v="27"/>
    <x v="2"/>
    <x v="27"/>
    <x v="3"/>
    <n v="12"/>
    <x v="27"/>
    <x v="66"/>
    <n v="188.64"/>
    <x v="23"/>
    <x v="5"/>
    <x v="0"/>
  </r>
  <r>
    <d v="2021-06-16T00:00:00"/>
    <s v="P0039"/>
    <n v="11"/>
    <x v="2"/>
    <x v="1"/>
    <n v="0"/>
    <x v="34"/>
    <x v="1"/>
    <x v="34"/>
    <x v="3"/>
    <n v="37"/>
    <x v="34"/>
    <x v="49"/>
    <n v="468.04999999999995"/>
    <x v="23"/>
    <x v="5"/>
    <x v="0"/>
  </r>
  <r>
    <d v="2021-06-18T00:00:00"/>
    <s v="P0025"/>
    <n v="13"/>
    <x v="2"/>
    <x v="1"/>
    <n v="0"/>
    <x v="7"/>
    <x v="0"/>
    <x v="7"/>
    <x v="3"/>
    <n v="7"/>
    <x v="7"/>
    <x v="108"/>
    <n v="108.29"/>
    <x v="7"/>
    <x v="5"/>
    <x v="0"/>
  </r>
  <r>
    <d v="2021-06-19T00:00:00"/>
    <s v="P0041"/>
    <n v="5"/>
    <x v="2"/>
    <x v="0"/>
    <n v="0"/>
    <x v="41"/>
    <x v="1"/>
    <x v="41"/>
    <x v="0"/>
    <n v="138"/>
    <x v="41"/>
    <x v="109"/>
    <n v="869.4"/>
    <x v="8"/>
    <x v="5"/>
    <x v="0"/>
  </r>
  <r>
    <d v="2021-06-20T00:00:00"/>
    <s v="P0016"/>
    <n v="1"/>
    <x v="0"/>
    <x v="1"/>
    <n v="0"/>
    <x v="21"/>
    <x v="2"/>
    <x v="21"/>
    <x v="3"/>
    <n v="13"/>
    <x v="21"/>
    <x v="110"/>
    <n v="16.64"/>
    <x v="9"/>
    <x v="5"/>
    <x v="0"/>
  </r>
  <r>
    <d v="2021-06-23T00:00:00"/>
    <s v="P0016"/>
    <n v="4"/>
    <x v="2"/>
    <x v="0"/>
    <n v="0"/>
    <x v="21"/>
    <x v="2"/>
    <x v="21"/>
    <x v="3"/>
    <n v="13"/>
    <x v="21"/>
    <x v="111"/>
    <n v="66.56"/>
    <x v="19"/>
    <x v="5"/>
    <x v="0"/>
  </r>
  <r>
    <d v="2021-06-24T00:00:00"/>
    <s v="P0011"/>
    <n v="13"/>
    <x v="2"/>
    <x v="0"/>
    <n v="0"/>
    <x v="31"/>
    <x v="2"/>
    <x v="31"/>
    <x v="2"/>
    <n v="44"/>
    <x v="31"/>
    <x v="112"/>
    <n v="629.19999999999993"/>
    <x v="27"/>
    <x v="5"/>
    <x v="0"/>
  </r>
  <r>
    <d v="2021-06-26T00:00:00"/>
    <s v="P0009"/>
    <n v="7"/>
    <x v="1"/>
    <x v="0"/>
    <n v="0"/>
    <x v="37"/>
    <x v="3"/>
    <x v="37"/>
    <x v="3"/>
    <n v="6"/>
    <x v="37"/>
    <x v="113"/>
    <n v="55.019999999999996"/>
    <x v="12"/>
    <x v="5"/>
    <x v="0"/>
  </r>
  <r>
    <d v="2021-06-27T00:00:00"/>
    <s v="P0005"/>
    <n v="11"/>
    <x v="2"/>
    <x v="1"/>
    <n v="0"/>
    <x v="24"/>
    <x v="3"/>
    <x v="24"/>
    <x v="0"/>
    <n v="133"/>
    <x v="24"/>
    <x v="114"/>
    <n v="1711.71"/>
    <x v="13"/>
    <x v="5"/>
    <x v="0"/>
  </r>
  <r>
    <d v="2021-06-28T00:00:00"/>
    <s v="P0021"/>
    <n v="2"/>
    <x v="1"/>
    <x v="1"/>
    <n v="0"/>
    <x v="32"/>
    <x v="0"/>
    <x v="32"/>
    <x v="0"/>
    <n v="126"/>
    <x v="32"/>
    <x v="115"/>
    <n v="325.08"/>
    <x v="14"/>
    <x v="5"/>
    <x v="0"/>
  </r>
  <r>
    <d v="2021-06-28T00:00:00"/>
    <s v="P0035"/>
    <n v="7"/>
    <x v="1"/>
    <x v="0"/>
    <n v="0"/>
    <x v="4"/>
    <x v="4"/>
    <x v="4"/>
    <x v="3"/>
    <n v="5"/>
    <x v="4"/>
    <x v="20"/>
    <n v="46.9"/>
    <x v="14"/>
    <x v="5"/>
    <x v="0"/>
  </r>
  <r>
    <d v="2021-06-29T00:00:00"/>
    <s v="P0014"/>
    <n v="4"/>
    <x v="2"/>
    <x v="0"/>
    <n v="0"/>
    <x v="9"/>
    <x v="2"/>
    <x v="9"/>
    <x v="1"/>
    <n v="112"/>
    <x v="9"/>
    <x v="9"/>
    <n v="586.88"/>
    <x v="28"/>
    <x v="5"/>
    <x v="0"/>
  </r>
  <r>
    <d v="2021-07-01T00:00:00"/>
    <s v="P0005"/>
    <n v="11"/>
    <x v="2"/>
    <x v="1"/>
    <n v="0"/>
    <x v="24"/>
    <x v="3"/>
    <x v="24"/>
    <x v="0"/>
    <n v="133"/>
    <x v="24"/>
    <x v="114"/>
    <n v="1711.71"/>
    <x v="0"/>
    <x v="6"/>
    <x v="0"/>
  </r>
  <r>
    <d v="2021-07-02T00:00:00"/>
    <s v="P0010"/>
    <n v="11"/>
    <x v="2"/>
    <x v="1"/>
    <n v="0"/>
    <x v="20"/>
    <x v="2"/>
    <x v="20"/>
    <x v="0"/>
    <n v="148"/>
    <x v="20"/>
    <x v="42"/>
    <n v="1807.08"/>
    <x v="1"/>
    <x v="6"/>
    <x v="0"/>
  </r>
  <r>
    <d v="2021-07-03T00:00:00"/>
    <s v="P0033"/>
    <n v="9"/>
    <x v="1"/>
    <x v="1"/>
    <n v="0"/>
    <x v="38"/>
    <x v="4"/>
    <x v="38"/>
    <x v="1"/>
    <n v="95"/>
    <x v="38"/>
    <x v="116"/>
    <n v="1077.3"/>
    <x v="2"/>
    <x v="6"/>
    <x v="0"/>
  </r>
  <r>
    <d v="2021-07-03T00:00:00"/>
    <s v="P0003"/>
    <n v="8"/>
    <x v="1"/>
    <x v="1"/>
    <n v="0"/>
    <x v="6"/>
    <x v="3"/>
    <x v="6"/>
    <x v="1"/>
    <n v="71"/>
    <x v="6"/>
    <x v="6"/>
    <n v="647.52"/>
    <x v="2"/>
    <x v="6"/>
    <x v="0"/>
  </r>
  <r>
    <d v="2021-07-05T00:00:00"/>
    <s v="P0002"/>
    <n v="8"/>
    <x v="2"/>
    <x v="0"/>
    <n v="0"/>
    <x v="29"/>
    <x v="3"/>
    <x v="29"/>
    <x v="1"/>
    <n v="105"/>
    <x v="29"/>
    <x v="61"/>
    <n v="1142.4000000000001"/>
    <x v="15"/>
    <x v="6"/>
    <x v="0"/>
  </r>
  <r>
    <d v="2021-07-06T00:00:00"/>
    <s v="P0041"/>
    <n v="15"/>
    <x v="2"/>
    <x v="1"/>
    <n v="0"/>
    <x v="41"/>
    <x v="1"/>
    <x v="41"/>
    <x v="0"/>
    <n v="138"/>
    <x v="41"/>
    <x v="117"/>
    <n v="2608.1999999999998"/>
    <x v="16"/>
    <x v="6"/>
    <x v="0"/>
  </r>
  <r>
    <d v="2021-07-08T00:00:00"/>
    <s v="P0004"/>
    <n v="10"/>
    <x v="2"/>
    <x v="0"/>
    <n v="0"/>
    <x v="3"/>
    <x v="3"/>
    <x v="3"/>
    <x v="2"/>
    <n v="44"/>
    <x v="3"/>
    <x v="27"/>
    <n v="488.40000000000003"/>
    <x v="21"/>
    <x v="6"/>
    <x v="0"/>
  </r>
  <r>
    <d v="2021-07-10T00:00:00"/>
    <s v="P0034"/>
    <n v="6"/>
    <x v="0"/>
    <x v="1"/>
    <n v="0"/>
    <x v="13"/>
    <x v="4"/>
    <x v="13"/>
    <x v="2"/>
    <n v="55"/>
    <x v="13"/>
    <x v="19"/>
    <n v="349.79999999999995"/>
    <x v="26"/>
    <x v="6"/>
    <x v="0"/>
  </r>
  <r>
    <d v="2021-07-11T00:00:00"/>
    <s v="P0009"/>
    <n v="4"/>
    <x v="0"/>
    <x v="0"/>
    <n v="0"/>
    <x v="37"/>
    <x v="3"/>
    <x v="37"/>
    <x v="3"/>
    <n v="6"/>
    <x v="37"/>
    <x v="118"/>
    <n v="31.439999999999998"/>
    <x v="5"/>
    <x v="6"/>
    <x v="0"/>
  </r>
  <r>
    <d v="2021-07-13T00:00:00"/>
    <s v="P0019"/>
    <n v="1"/>
    <x v="2"/>
    <x v="1"/>
    <n v="0"/>
    <x v="40"/>
    <x v="2"/>
    <x v="40"/>
    <x v="0"/>
    <n v="150"/>
    <x v="40"/>
    <x v="119"/>
    <n v="210"/>
    <x v="22"/>
    <x v="6"/>
    <x v="0"/>
  </r>
  <r>
    <d v="2021-07-16T00:00:00"/>
    <s v="P0023"/>
    <n v="8"/>
    <x v="0"/>
    <x v="1"/>
    <n v="0"/>
    <x v="12"/>
    <x v="0"/>
    <x v="12"/>
    <x v="0"/>
    <n v="141"/>
    <x v="12"/>
    <x v="120"/>
    <n v="1195.68"/>
    <x v="23"/>
    <x v="6"/>
    <x v="0"/>
  </r>
  <r>
    <d v="2021-07-18T00:00:00"/>
    <s v="P0027"/>
    <n v="14"/>
    <x v="1"/>
    <x v="0"/>
    <n v="0"/>
    <x v="26"/>
    <x v="4"/>
    <x v="26"/>
    <x v="2"/>
    <n v="48"/>
    <x v="26"/>
    <x v="2"/>
    <n v="799.68000000000006"/>
    <x v="7"/>
    <x v="6"/>
    <x v="0"/>
  </r>
  <r>
    <d v="2021-07-20T00:00:00"/>
    <s v="P0038"/>
    <n v="11"/>
    <x v="1"/>
    <x v="0"/>
    <n v="0"/>
    <x v="1"/>
    <x v="1"/>
    <x v="1"/>
    <x v="1"/>
    <n v="72"/>
    <x v="1"/>
    <x v="121"/>
    <n v="879.12"/>
    <x v="9"/>
    <x v="6"/>
    <x v="0"/>
  </r>
  <r>
    <d v="2021-07-20T00:00:00"/>
    <s v="P0043"/>
    <n v="5"/>
    <x v="2"/>
    <x v="0"/>
    <n v="0"/>
    <x v="23"/>
    <x v="1"/>
    <x v="23"/>
    <x v="1"/>
    <n v="67"/>
    <x v="23"/>
    <x v="122"/>
    <n v="415.4"/>
    <x v="9"/>
    <x v="6"/>
    <x v="0"/>
  </r>
  <r>
    <d v="2021-07-21T00:00:00"/>
    <s v="P0029"/>
    <n v="15"/>
    <x v="2"/>
    <x v="0"/>
    <n v="0"/>
    <x v="19"/>
    <x v="4"/>
    <x v="19"/>
    <x v="2"/>
    <n v="47"/>
    <x v="19"/>
    <x v="123"/>
    <n v="796.65"/>
    <x v="10"/>
    <x v="6"/>
    <x v="0"/>
  </r>
  <r>
    <d v="2021-07-22T00:00:00"/>
    <s v="P0026"/>
    <n v="3"/>
    <x v="0"/>
    <x v="1"/>
    <n v="0"/>
    <x v="42"/>
    <x v="4"/>
    <x v="42"/>
    <x v="3"/>
    <n v="18"/>
    <x v="42"/>
    <x v="73"/>
    <n v="73.98"/>
    <x v="18"/>
    <x v="6"/>
    <x v="0"/>
  </r>
  <r>
    <d v="2021-07-22T00:00:00"/>
    <s v="P0024"/>
    <n v="14"/>
    <x v="1"/>
    <x v="1"/>
    <n v="0"/>
    <x v="0"/>
    <x v="0"/>
    <x v="0"/>
    <x v="0"/>
    <n v="144"/>
    <x v="0"/>
    <x v="63"/>
    <n v="2197.44"/>
    <x v="18"/>
    <x v="6"/>
    <x v="0"/>
  </r>
  <r>
    <d v="2021-07-23T00:00:00"/>
    <s v="P0036"/>
    <n v="7"/>
    <x v="0"/>
    <x v="0"/>
    <n v="0"/>
    <x v="43"/>
    <x v="4"/>
    <x v="43"/>
    <x v="1"/>
    <n v="90"/>
    <x v="43"/>
    <x v="25"/>
    <n v="674.1"/>
    <x v="19"/>
    <x v="6"/>
    <x v="0"/>
  </r>
  <r>
    <d v="2021-07-23T00:00:00"/>
    <s v="P0037"/>
    <n v="8"/>
    <x v="2"/>
    <x v="0"/>
    <n v="0"/>
    <x v="8"/>
    <x v="1"/>
    <x v="8"/>
    <x v="1"/>
    <n v="67"/>
    <x v="8"/>
    <x v="124"/>
    <n v="686.08"/>
    <x v="19"/>
    <x v="6"/>
    <x v="0"/>
  </r>
  <r>
    <d v="2021-07-24T00:00:00"/>
    <s v="P0009"/>
    <n v="4"/>
    <x v="1"/>
    <x v="1"/>
    <n v="0"/>
    <x v="37"/>
    <x v="3"/>
    <x v="37"/>
    <x v="3"/>
    <n v="6"/>
    <x v="37"/>
    <x v="118"/>
    <n v="31.439999999999998"/>
    <x v="27"/>
    <x v="6"/>
    <x v="0"/>
  </r>
  <r>
    <d v="2021-07-29T00:00:00"/>
    <s v="P0044"/>
    <n v="15"/>
    <x v="1"/>
    <x v="1"/>
    <n v="0"/>
    <x v="11"/>
    <x v="1"/>
    <x v="11"/>
    <x v="1"/>
    <n v="76"/>
    <x v="11"/>
    <x v="125"/>
    <n v="1231.2"/>
    <x v="28"/>
    <x v="6"/>
    <x v="0"/>
  </r>
  <r>
    <d v="2021-08-01T00:00:00"/>
    <s v="P0001"/>
    <n v="11"/>
    <x v="2"/>
    <x v="1"/>
    <n v="0"/>
    <x v="16"/>
    <x v="3"/>
    <x v="16"/>
    <x v="1"/>
    <n v="98"/>
    <x v="16"/>
    <x v="126"/>
    <n v="1142.6799999999998"/>
    <x v="0"/>
    <x v="7"/>
    <x v="0"/>
  </r>
  <r>
    <d v="2021-08-02T00:00:00"/>
    <s v="P0023"/>
    <n v="3"/>
    <x v="2"/>
    <x v="0"/>
    <n v="0"/>
    <x v="12"/>
    <x v="0"/>
    <x v="12"/>
    <x v="0"/>
    <n v="141"/>
    <x v="12"/>
    <x v="13"/>
    <n v="448.38"/>
    <x v="1"/>
    <x v="7"/>
    <x v="0"/>
  </r>
  <r>
    <d v="2021-08-03T00:00:00"/>
    <s v="P0022"/>
    <n v="13"/>
    <x v="1"/>
    <x v="0"/>
    <n v="0"/>
    <x v="22"/>
    <x v="0"/>
    <x v="22"/>
    <x v="0"/>
    <n v="121"/>
    <x v="22"/>
    <x v="127"/>
    <n v="1840.4099999999999"/>
    <x v="2"/>
    <x v="7"/>
    <x v="0"/>
  </r>
  <r>
    <d v="2021-08-03T00:00:00"/>
    <s v="P0034"/>
    <n v="12"/>
    <x v="1"/>
    <x v="0"/>
    <n v="0"/>
    <x v="13"/>
    <x v="4"/>
    <x v="13"/>
    <x v="2"/>
    <n v="55"/>
    <x v="13"/>
    <x v="16"/>
    <n v="699.59999999999991"/>
    <x v="2"/>
    <x v="7"/>
    <x v="0"/>
  </r>
  <r>
    <d v="2021-08-05T00:00:00"/>
    <s v="P0028"/>
    <n v="14"/>
    <x v="2"/>
    <x v="1"/>
    <n v="0"/>
    <x v="33"/>
    <x v="4"/>
    <x v="33"/>
    <x v="3"/>
    <n v="37"/>
    <x v="33"/>
    <x v="128"/>
    <n v="585.34"/>
    <x v="15"/>
    <x v="7"/>
    <x v="0"/>
  </r>
  <r>
    <d v="2021-08-06T00:00:00"/>
    <s v="P0037"/>
    <n v="1"/>
    <x v="0"/>
    <x v="1"/>
    <n v="0"/>
    <x v="8"/>
    <x v="1"/>
    <x v="8"/>
    <x v="1"/>
    <n v="67"/>
    <x v="8"/>
    <x v="129"/>
    <n v="85.76"/>
    <x v="16"/>
    <x v="7"/>
    <x v="0"/>
  </r>
  <r>
    <d v="2021-08-10T00:00:00"/>
    <s v="P0005"/>
    <n v="4"/>
    <x v="0"/>
    <x v="1"/>
    <n v="0"/>
    <x v="24"/>
    <x v="3"/>
    <x v="24"/>
    <x v="0"/>
    <n v="133"/>
    <x v="24"/>
    <x v="130"/>
    <n v="622.44000000000005"/>
    <x v="26"/>
    <x v="7"/>
    <x v="0"/>
  </r>
  <r>
    <d v="2021-08-10T00:00:00"/>
    <s v="P0044"/>
    <n v="10"/>
    <x v="1"/>
    <x v="1"/>
    <n v="0"/>
    <x v="11"/>
    <x v="1"/>
    <x v="11"/>
    <x v="1"/>
    <n v="76"/>
    <x v="11"/>
    <x v="131"/>
    <n v="820.8"/>
    <x v="26"/>
    <x v="7"/>
    <x v="0"/>
  </r>
  <r>
    <d v="2021-08-10T00:00:00"/>
    <s v="P0006"/>
    <n v="6"/>
    <x v="2"/>
    <x v="1"/>
    <n v="0"/>
    <x v="15"/>
    <x v="3"/>
    <x v="15"/>
    <x v="1"/>
    <n v="75"/>
    <x v="15"/>
    <x v="132"/>
    <n v="513"/>
    <x v="26"/>
    <x v="7"/>
    <x v="0"/>
  </r>
  <r>
    <d v="2021-08-11T00:00:00"/>
    <s v="P0023"/>
    <n v="4"/>
    <x v="2"/>
    <x v="0"/>
    <n v="0"/>
    <x v="12"/>
    <x v="0"/>
    <x v="12"/>
    <x v="0"/>
    <n v="141"/>
    <x v="12"/>
    <x v="133"/>
    <n v="597.84"/>
    <x v="5"/>
    <x v="7"/>
    <x v="0"/>
  </r>
  <r>
    <d v="2021-08-13T00:00:00"/>
    <s v="P0011"/>
    <n v="13"/>
    <x v="2"/>
    <x v="0"/>
    <n v="0"/>
    <x v="31"/>
    <x v="2"/>
    <x v="31"/>
    <x v="2"/>
    <n v="44"/>
    <x v="31"/>
    <x v="112"/>
    <n v="629.19999999999993"/>
    <x v="22"/>
    <x v="7"/>
    <x v="0"/>
  </r>
  <r>
    <d v="2021-08-13T00:00:00"/>
    <s v="P0027"/>
    <n v="9"/>
    <x v="2"/>
    <x v="0"/>
    <n v="0"/>
    <x v="26"/>
    <x v="4"/>
    <x v="26"/>
    <x v="2"/>
    <n v="48"/>
    <x v="26"/>
    <x v="78"/>
    <n v="514.08000000000004"/>
    <x v="22"/>
    <x v="7"/>
    <x v="0"/>
  </r>
  <r>
    <d v="2021-08-16T00:00:00"/>
    <s v="P0003"/>
    <n v="3"/>
    <x v="1"/>
    <x v="0"/>
    <n v="0"/>
    <x v="6"/>
    <x v="3"/>
    <x v="6"/>
    <x v="1"/>
    <n v="71"/>
    <x v="6"/>
    <x v="134"/>
    <n v="242.82"/>
    <x v="23"/>
    <x v="7"/>
    <x v="0"/>
  </r>
  <r>
    <d v="2021-08-18T00:00:00"/>
    <s v="P0025"/>
    <n v="6"/>
    <x v="2"/>
    <x v="0"/>
    <n v="0"/>
    <x v="7"/>
    <x v="0"/>
    <x v="7"/>
    <x v="3"/>
    <n v="7"/>
    <x v="7"/>
    <x v="113"/>
    <n v="49.980000000000004"/>
    <x v="7"/>
    <x v="7"/>
    <x v="0"/>
  </r>
  <r>
    <d v="2021-08-20T00:00:00"/>
    <s v="P0020"/>
    <n v="15"/>
    <x v="2"/>
    <x v="1"/>
    <n v="0"/>
    <x v="14"/>
    <x v="0"/>
    <x v="14"/>
    <x v="2"/>
    <n v="61"/>
    <x v="14"/>
    <x v="135"/>
    <n v="1143.75"/>
    <x v="9"/>
    <x v="7"/>
    <x v="0"/>
  </r>
  <r>
    <d v="2021-08-20T00:00:00"/>
    <s v="P0031"/>
    <n v="9"/>
    <x v="2"/>
    <x v="0"/>
    <n v="0"/>
    <x v="5"/>
    <x v="4"/>
    <x v="5"/>
    <x v="1"/>
    <n v="93"/>
    <x v="5"/>
    <x v="136"/>
    <n v="937.43999999999994"/>
    <x v="9"/>
    <x v="7"/>
    <x v="0"/>
  </r>
  <r>
    <d v="2021-08-20T00:00:00"/>
    <s v="P0028"/>
    <n v="13"/>
    <x v="2"/>
    <x v="0"/>
    <n v="0"/>
    <x v="33"/>
    <x v="4"/>
    <x v="33"/>
    <x v="3"/>
    <n v="37"/>
    <x v="33"/>
    <x v="137"/>
    <n v="543.53"/>
    <x v="9"/>
    <x v="7"/>
    <x v="0"/>
  </r>
  <r>
    <d v="2021-08-26T00:00:00"/>
    <s v="P0039"/>
    <n v="4"/>
    <x v="2"/>
    <x v="0"/>
    <n v="0"/>
    <x v="34"/>
    <x v="1"/>
    <x v="34"/>
    <x v="3"/>
    <n v="37"/>
    <x v="34"/>
    <x v="138"/>
    <n v="170.2"/>
    <x v="12"/>
    <x v="7"/>
    <x v="0"/>
  </r>
  <r>
    <d v="2021-08-29T00:00:00"/>
    <s v="P0034"/>
    <n v="12"/>
    <x v="0"/>
    <x v="0"/>
    <n v="0"/>
    <x v="13"/>
    <x v="4"/>
    <x v="13"/>
    <x v="2"/>
    <n v="55"/>
    <x v="13"/>
    <x v="16"/>
    <n v="699.59999999999991"/>
    <x v="28"/>
    <x v="7"/>
    <x v="0"/>
  </r>
  <r>
    <d v="2021-08-30T00:00:00"/>
    <s v="P0013"/>
    <n v="13"/>
    <x v="2"/>
    <x v="0"/>
    <n v="0"/>
    <x v="2"/>
    <x v="2"/>
    <x v="2"/>
    <x v="1"/>
    <n v="112"/>
    <x v="2"/>
    <x v="139"/>
    <n v="1587.04"/>
    <x v="24"/>
    <x v="7"/>
    <x v="0"/>
  </r>
  <r>
    <d v="2021-08-31T00:00:00"/>
    <s v="P0001"/>
    <n v="2"/>
    <x v="2"/>
    <x v="0"/>
    <n v="0"/>
    <x v="16"/>
    <x v="3"/>
    <x v="16"/>
    <x v="1"/>
    <n v="98"/>
    <x v="16"/>
    <x v="140"/>
    <n v="207.76"/>
    <x v="25"/>
    <x v="7"/>
    <x v="0"/>
  </r>
  <r>
    <d v="2021-08-31T00:00:00"/>
    <s v="P0035"/>
    <n v="11"/>
    <x v="2"/>
    <x v="0"/>
    <n v="0"/>
    <x v="4"/>
    <x v="4"/>
    <x v="4"/>
    <x v="3"/>
    <n v="5"/>
    <x v="4"/>
    <x v="141"/>
    <n v="73.7"/>
    <x v="25"/>
    <x v="7"/>
    <x v="0"/>
  </r>
  <r>
    <d v="2021-09-01T00:00:00"/>
    <s v="P0024"/>
    <n v="1"/>
    <x v="0"/>
    <x v="1"/>
    <n v="0"/>
    <x v="0"/>
    <x v="0"/>
    <x v="0"/>
    <x v="0"/>
    <n v="144"/>
    <x v="0"/>
    <x v="66"/>
    <n v="156.96"/>
    <x v="0"/>
    <x v="8"/>
    <x v="0"/>
  </r>
  <r>
    <d v="2021-09-01T00:00:00"/>
    <s v="P0003"/>
    <n v="14"/>
    <x v="1"/>
    <x v="0"/>
    <n v="0"/>
    <x v="6"/>
    <x v="3"/>
    <x v="6"/>
    <x v="1"/>
    <n v="71"/>
    <x v="6"/>
    <x v="142"/>
    <n v="1133.1599999999999"/>
    <x v="0"/>
    <x v="8"/>
    <x v="0"/>
  </r>
  <r>
    <d v="2021-09-03T00:00:00"/>
    <s v="P0041"/>
    <n v="8"/>
    <x v="2"/>
    <x v="0"/>
    <n v="0"/>
    <x v="41"/>
    <x v="1"/>
    <x v="41"/>
    <x v="0"/>
    <n v="138"/>
    <x v="41"/>
    <x v="143"/>
    <n v="1391.04"/>
    <x v="2"/>
    <x v="8"/>
    <x v="0"/>
  </r>
  <r>
    <d v="2021-09-04T00:00:00"/>
    <s v="P0028"/>
    <n v="7"/>
    <x v="2"/>
    <x v="0"/>
    <n v="0"/>
    <x v="33"/>
    <x v="4"/>
    <x v="33"/>
    <x v="3"/>
    <n v="37"/>
    <x v="33"/>
    <x v="60"/>
    <n v="292.67"/>
    <x v="3"/>
    <x v="8"/>
    <x v="0"/>
  </r>
  <r>
    <d v="2021-09-04T00:00:00"/>
    <s v="P0023"/>
    <n v="15"/>
    <x v="2"/>
    <x v="0"/>
    <n v="0"/>
    <x v="12"/>
    <x v="0"/>
    <x v="12"/>
    <x v="0"/>
    <n v="141"/>
    <x v="12"/>
    <x v="144"/>
    <n v="2241.9"/>
    <x v="3"/>
    <x v="8"/>
    <x v="0"/>
  </r>
  <r>
    <d v="2021-09-05T00:00:00"/>
    <s v="P0032"/>
    <n v="1"/>
    <x v="2"/>
    <x v="1"/>
    <n v="0"/>
    <x v="18"/>
    <x v="4"/>
    <x v="18"/>
    <x v="1"/>
    <n v="89"/>
    <x v="18"/>
    <x v="145"/>
    <n v="117.48"/>
    <x v="15"/>
    <x v="8"/>
    <x v="0"/>
  </r>
  <r>
    <d v="2021-09-07T00:00:00"/>
    <s v="P0019"/>
    <n v="5"/>
    <x v="2"/>
    <x v="0"/>
    <n v="0"/>
    <x v="40"/>
    <x v="2"/>
    <x v="40"/>
    <x v="0"/>
    <n v="150"/>
    <x v="40"/>
    <x v="107"/>
    <n v="1050"/>
    <x v="20"/>
    <x v="8"/>
    <x v="0"/>
  </r>
  <r>
    <d v="2021-09-09T00:00:00"/>
    <s v="P0044"/>
    <n v="4"/>
    <x v="2"/>
    <x v="0"/>
    <n v="0"/>
    <x v="11"/>
    <x v="1"/>
    <x v="11"/>
    <x v="1"/>
    <n v="76"/>
    <x v="11"/>
    <x v="146"/>
    <n v="328.32"/>
    <x v="4"/>
    <x v="8"/>
    <x v="0"/>
  </r>
  <r>
    <d v="2021-09-10T00:00:00"/>
    <s v="P0030"/>
    <n v="6"/>
    <x v="2"/>
    <x v="0"/>
    <n v="0"/>
    <x v="28"/>
    <x v="4"/>
    <x v="28"/>
    <x v="0"/>
    <n v="148"/>
    <x v="28"/>
    <x v="147"/>
    <n v="1207.68"/>
    <x v="26"/>
    <x v="8"/>
    <x v="0"/>
  </r>
  <r>
    <d v="2021-09-10T00:00:00"/>
    <s v="P0001"/>
    <n v="9"/>
    <x v="0"/>
    <x v="0"/>
    <n v="0"/>
    <x v="16"/>
    <x v="3"/>
    <x v="16"/>
    <x v="1"/>
    <n v="98"/>
    <x v="16"/>
    <x v="148"/>
    <n v="934.92"/>
    <x v="26"/>
    <x v="8"/>
    <x v="0"/>
  </r>
  <r>
    <d v="2021-09-10T00:00:00"/>
    <s v="P0026"/>
    <n v="2"/>
    <x v="2"/>
    <x v="0"/>
    <n v="0"/>
    <x v="42"/>
    <x v="4"/>
    <x v="42"/>
    <x v="3"/>
    <n v="18"/>
    <x v="42"/>
    <x v="90"/>
    <n v="49.32"/>
    <x v="26"/>
    <x v="8"/>
    <x v="0"/>
  </r>
  <r>
    <d v="2021-09-11T00:00:00"/>
    <s v="P0001"/>
    <n v="6"/>
    <x v="0"/>
    <x v="0"/>
    <n v="0"/>
    <x v="16"/>
    <x v="3"/>
    <x v="16"/>
    <x v="1"/>
    <n v="98"/>
    <x v="16"/>
    <x v="149"/>
    <n v="623.28"/>
    <x v="5"/>
    <x v="8"/>
    <x v="0"/>
  </r>
  <r>
    <d v="2021-09-13T00:00:00"/>
    <s v="P0041"/>
    <n v="7"/>
    <x v="2"/>
    <x v="1"/>
    <n v="0"/>
    <x v="41"/>
    <x v="1"/>
    <x v="41"/>
    <x v="0"/>
    <n v="138"/>
    <x v="41"/>
    <x v="150"/>
    <n v="1217.1599999999999"/>
    <x v="22"/>
    <x v="8"/>
    <x v="0"/>
  </r>
  <r>
    <d v="2021-09-15T00:00:00"/>
    <s v="P0042"/>
    <n v="6"/>
    <x v="2"/>
    <x v="0"/>
    <n v="0"/>
    <x v="10"/>
    <x v="1"/>
    <x v="10"/>
    <x v="0"/>
    <n v="120"/>
    <x v="10"/>
    <x v="18"/>
    <n v="972"/>
    <x v="17"/>
    <x v="8"/>
    <x v="0"/>
  </r>
  <r>
    <d v="2021-09-15T00:00:00"/>
    <s v="P0042"/>
    <n v="14"/>
    <x v="2"/>
    <x v="0"/>
    <n v="0"/>
    <x v="10"/>
    <x v="1"/>
    <x v="10"/>
    <x v="0"/>
    <n v="120"/>
    <x v="10"/>
    <x v="151"/>
    <n v="2268"/>
    <x v="17"/>
    <x v="8"/>
    <x v="0"/>
  </r>
  <r>
    <d v="2021-09-21T00:00:00"/>
    <s v="P0020"/>
    <n v="7"/>
    <x v="0"/>
    <x v="1"/>
    <n v="0"/>
    <x v="14"/>
    <x v="0"/>
    <x v="14"/>
    <x v="2"/>
    <n v="61"/>
    <x v="14"/>
    <x v="152"/>
    <n v="533.75"/>
    <x v="10"/>
    <x v="8"/>
    <x v="0"/>
  </r>
  <r>
    <d v="2021-09-22T00:00:00"/>
    <s v="P0040"/>
    <n v="2"/>
    <x v="1"/>
    <x v="1"/>
    <n v="0"/>
    <x v="17"/>
    <x v="1"/>
    <x v="17"/>
    <x v="1"/>
    <n v="90"/>
    <x v="17"/>
    <x v="153"/>
    <n v="230.4"/>
    <x v="18"/>
    <x v="8"/>
    <x v="0"/>
  </r>
  <r>
    <d v="2021-09-22T00:00:00"/>
    <s v="P0002"/>
    <n v="4"/>
    <x v="2"/>
    <x v="1"/>
    <n v="0"/>
    <x v="29"/>
    <x v="3"/>
    <x v="29"/>
    <x v="1"/>
    <n v="105"/>
    <x v="29"/>
    <x v="46"/>
    <n v="571.20000000000005"/>
    <x v="18"/>
    <x v="8"/>
    <x v="0"/>
  </r>
  <r>
    <d v="2021-09-23T00:00:00"/>
    <s v="P0018"/>
    <n v="12"/>
    <x v="2"/>
    <x v="1"/>
    <n v="0"/>
    <x v="30"/>
    <x v="2"/>
    <x v="30"/>
    <x v="3"/>
    <n v="37"/>
    <x v="30"/>
    <x v="70"/>
    <n v="590.52"/>
    <x v="19"/>
    <x v="8"/>
    <x v="0"/>
  </r>
  <r>
    <d v="2021-09-23T00:00:00"/>
    <s v="P0021"/>
    <n v="7"/>
    <x v="1"/>
    <x v="0"/>
    <n v="0"/>
    <x v="32"/>
    <x v="0"/>
    <x v="32"/>
    <x v="0"/>
    <n v="126"/>
    <x v="32"/>
    <x v="148"/>
    <n v="1137.78"/>
    <x v="19"/>
    <x v="8"/>
    <x v="0"/>
  </r>
  <r>
    <d v="2021-09-27T00:00:00"/>
    <s v="P0034"/>
    <n v="1"/>
    <x v="2"/>
    <x v="1"/>
    <n v="0"/>
    <x v="13"/>
    <x v="4"/>
    <x v="13"/>
    <x v="2"/>
    <n v="55"/>
    <x v="13"/>
    <x v="141"/>
    <n v="58.3"/>
    <x v="13"/>
    <x v="8"/>
    <x v="0"/>
  </r>
  <r>
    <d v="2021-09-30T00:00:00"/>
    <s v="P0014"/>
    <n v="9"/>
    <x v="1"/>
    <x v="0"/>
    <n v="0"/>
    <x v="9"/>
    <x v="2"/>
    <x v="9"/>
    <x v="1"/>
    <n v="112"/>
    <x v="9"/>
    <x v="154"/>
    <n v="1320.48"/>
    <x v="24"/>
    <x v="8"/>
    <x v="0"/>
  </r>
  <r>
    <d v="2021-09-30T00:00:00"/>
    <s v="P0006"/>
    <n v="5"/>
    <x v="1"/>
    <x v="0"/>
    <n v="0"/>
    <x v="15"/>
    <x v="3"/>
    <x v="15"/>
    <x v="1"/>
    <n v="75"/>
    <x v="15"/>
    <x v="155"/>
    <n v="427.5"/>
    <x v="24"/>
    <x v="8"/>
    <x v="0"/>
  </r>
  <r>
    <d v="2021-10-01T00:00:00"/>
    <s v="P0030"/>
    <n v="14"/>
    <x v="1"/>
    <x v="1"/>
    <n v="0"/>
    <x v="28"/>
    <x v="4"/>
    <x v="28"/>
    <x v="0"/>
    <n v="148"/>
    <x v="28"/>
    <x v="156"/>
    <n v="2817.92"/>
    <x v="0"/>
    <x v="9"/>
    <x v="0"/>
  </r>
  <r>
    <d v="2021-10-02T00:00:00"/>
    <s v="P0014"/>
    <n v="15"/>
    <x v="2"/>
    <x v="0"/>
    <n v="0"/>
    <x v="9"/>
    <x v="2"/>
    <x v="9"/>
    <x v="1"/>
    <n v="112"/>
    <x v="9"/>
    <x v="151"/>
    <n v="2200.8000000000002"/>
    <x v="1"/>
    <x v="9"/>
    <x v="0"/>
  </r>
  <r>
    <d v="2021-10-03T00:00:00"/>
    <s v="P0019"/>
    <n v="9"/>
    <x v="2"/>
    <x v="0"/>
    <n v="0"/>
    <x v="40"/>
    <x v="2"/>
    <x v="40"/>
    <x v="0"/>
    <n v="150"/>
    <x v="40"/>
    <x v="157"/>
    <n v="1890"/>
    <x v="2"/>
    <x v="9"/>
    <x v="0"/>
  </r>
  <r>
    <d v="2021-10-06T00:00:00"/>
    <s v="P0035"/>
    <n v="1"/>
    <x v="2"/>
    <x v="0"/>
    <n v="0"/>
    <x v="4"/>
    <x v="4"/>
    <x v="4"/>
    <x v="3"/>
    <n v="5"/>
    <x v="4"/>
    <x v="36"/>
    <n v="6.7"/>
    <x v="16"/>
    <x v="9"/>
    <x v="0"/>
  </r>
  <r>
    <d v="2021-10-06T00:00:00"/>
    <s v="P0036"/>
    <n v="12"/>
    <x v="1"/>
    <x v="0"/>
    <n v="0"/>
    <x v="43"/>
    <x v="4"/>
    <x v="43"/>
    <x v="1"/>
    <n v="90"/>
    <x v="43"/>
    <x v="1"/>
    <n v="1155.5999999999999"/>
    <x v="16"/>
    <x v="9"/>
    <x v="0"/>
  </r>
  <r>
    <d v="2021-10-07T00:00:00"/>
    <s v="P0026"/>
    <n v="6"/>
    <x v="2"/>
    <x v="1"/>
    <n v="0"/>
    <x v="42"/>
    <x v="4"/>
    <x v="42"/>
    <x v="3"/>
    <n v="18"/>
    <x v="42"/>
    <x v="158"/>
    <n v="147.96"/>
    <x v="20"/>
    <x v="9"/>
    <x v="0"/>
  </r>
  <r>
    <d v="2021-10-09T00:00:00"/>
    <s v="P0038"/>
    <n v="5"/>
    <x v="2"/>
    <x v="1"/>
    <n v="0"/>
    <x v="1"/>
    <x v="1"/>
    <x v="1"/>
    <x v="1"/>
    <n v="72"/>
    <x v="1"/>
    <x v="72"/>
    <n v="399.6"/>
    <x v="4"/>
    <x v="9"/>
    <x v="0"/>
  </r>
  <r>
    <d v="2021-10-09T00:00:00"/>
    <s v="P0032"/>
    <n v="11"/>
    <x v="1"/>
    <x v="1"/>
    <n v="0"/>
    <x v="18"/>
    <x v="4"/>
    <x v="18"/>
    <x v="1"/>
    <n v="89"/>
    <x v="18"/>
    <x v="47"/>
    <n v="1292.28"/>
    <x v="4"/>
    <x v="9"/>
    <x v="0"/>
  </r>
  <r>
    <d v="2021-10-10T00:00:00"/>
    <s v="P0035"/>
    <n v="14"/>
    <x v="2"/>
    <x v="1"/>
    <n v="0"/>
    <x v="4"/>
    <x v="4"/>
    <x v="4"/>
    <x v="3"/>
    <n v="5"/>
    <x v="4"/>
    <x v="106"/>
    <n v="93.8"/>
    <x v="26"/>
    <x v="9"/>
    <x v="0"/>
  </r>
  <r>
    <d v="2021-10-11T00:00:00"/>
    <s v="P0011"/>
    <n v="15"/>
    <x v="2"/>
    <x v="1"/>
    <n v="0"/>
    <x v="31"/>
    <x v="2"/>
    <x v="31"/>
    <x v="2"/>
    <n v="44"/>
    <x v="31"/>
    <x v="16"/>
    <n v="726"/>
    <x v="5"/>
    <x v="9"/>
    <x v="0"/>
  </r>
  <r>
    <d v="2021-10-12T00:00:00"/>
    <s v="P0027"/>
    <n v="8"/>
    <x v="1"/>
    <x v="0"/>
    <n v="0"/>
    <x v="26"/>
    <x v="4"/>
    <x v="26"/>
    <x v="2"/>
    <n v="48"/>
    <x v="26"/>
    <x v="159"/>
    <n v="456.96000000000004"/>
    <x v="6"/>
    <x v="9"/>
    <x v="0"/>
  </r>
  <r>
    <d v="2021-10-17T00:00:00"/>
    <s v="P0001"/>
    <n v="13"/>
    <x v="2"/>
    <x v="0"/>
    <n v="0"/>
    <x v="16"/>
    <x v="3"/>
    <x v="16"/>
    <x v="1"/>
    <n v="98"/>
    <x v="16"/>
    <x v="160"/>
    <n v="1350.44"/>
    <x v="30"/>
    <x v="9"/>
    <x v="0"/>
  </r>
  <r>
    <d v="2021-10-18T00:00:00"/>
    <s v="P0025"/>
    <n v="6"/>
    <x v="1"/>
    <x v="1"/>
    <n v="0"/>
    <x v="7"/>
    <x v="0"/>
    <x v="7"/>
    <x v="3"/>
    <n v="7"/>
    <x v="7"/>
    <x v="113"/>
    <n v="49.980000000000004"/>
    <x v="7"/>
    <x v="9"/>
    <x v="0"/>
  </r>
  <r>
    <d v="2021-10-18T00:00:00"/>
    <s v="P0021"/>
    <n v="13"/>
    <x v="1"/>
    <x v="1"/>
    <n v="0"/>
    <x v="32"/>
    <x v="0"/>
    <x v="32"/>
    <x v="0"/>
    <n v="126"/>
    <x v="32"/>
    <x v="161"/>
    <n v="2113.02"/>
    <x v="7"/>
    <x v="9"/>
    <x v="0"/>
  </r>
  <r>
    <d v="2021-10-22T00:00:00"/>
    <s v="P0011"/>
    <n v="7"/>
    <x v="2"/>
    <x v="1"/>
    <n v="0"/>
    <x v="31"/>
    <x v="2"/>
    <x v="31"/>
    <x v="2"/>
    <n v="44"/>
    <x v="31"/>
    <x v="162"/>
    <n v="338.8"/>
    <x v="18"/>
    <x v="9"/>
    <x v="0"/>
  </r>
  <r>
    <d v="2021-10-22T00:00:00"/>
    <s v="P0024"/>
    <n v="13"/>
    <x v="1"/>
    <x v="1"/>
    <n v="0"/>
    <x v="0"/>
    <x v="0"/>
    <x v="0"/>
    <x v="0"/>
    <n v="144"/>
    <x v="0"/>
    <x v="163"/>
    <n v="2040.48"/>
    <x v="18"/>
    <x v="9"/>
    <x v="0"/>
  </r>
  <r>
    <d v="2021-10-22T00:00:00"/>
    <s v="P0009"/>
    <n v="1"/>
    <x v="2"/>
    <x v="1"/>
    <n v="0"/>
    <x v="37"/>
    <x v="3"/>
    <x v="37"/>
    <x v="3"/>
    <n v="6"/>
    <x v="37"/>
    <x v="164"/>
    <n v="7.8599999999999994"/>
    <x v="18"/>
    <x v="9"/>
    <x v="0"/>
  </r>
  <r>
    <d v="2021-10-24T00:00:00"/>
    <s v="P0011"/>
    <n v="3"/>
    <x v="0"/>
    <x v="1"/>
    <n v="0"/>
    <x v="31"/>
    <x v="2"/>
    <x v="31"/>
    <x v="2"/>
    <n v="44"/>
    <x v="31"/>
    <x v="165"/>
    <n v="145.19999999999999"/>
    <x v="27"/>
    <x v="9"/>
    <x v="0"/>
  </r>
  <r>
    <d v="2021-10-25T00:00:00"/>
    <s v="P0044"/>
    <n v="9"/>
    <x v="1"/>
    <x v="1"/>
    <n v="0"/>
    <x v="11"/>
    <x v="1"/>
    <x v="11"/>
    <x v="1"/>
    <n v="76"/>
    <x v="11"/>
    <x v="22"/>
    <n v="738.72"/>
    <x v="11"/>
    <x v="9"/>
    <x v="0"/>
  </r>
  <r>
    <d v="2021-10-26T00:00:00"/>
    <s v="P0004"/>
    <n v="6"/>
    <x v="0"/>
    <x v="1"/>
    <n v="0"/>
    <x v="3"/>
    <x v="3"/>
    <x v="3"/>
    <x v="2"/>
    <n v="44"/>
    <x v="3"/>
    <x v="166"/>
    <n v="293.04000000000002"/>
    <x v="12"/>
    <x v="9"/>
    <x v="0"/>
  </r>
  <r>
    <d v="2021-10-28T00:00:00"/>
    <s v="P0008"/>
    <n v="1"/>
    <x v="2"/>
    <x v="1"/>
    <n v="0"/>
    <x v="25"/>
    <x v="3"/>
    <x v="25"/>
    <x v="1"/>
    <n v="83"/>
    <x v="25"/>
    <x v="167"/>
    <n v="94.62"/>
    <x v="14"/>
    <x v="9"/>
    <x v="0"/>
  </r>
  <r>
    <d v="2021-10-29T00:00:00"/>
    <s v="P0038"/>
    <n v="14"/>
    <x v="1"/>
    <x v="0"/>
    <n v="0"/>
    <x v="1"/>
    <x v="1"/>
    <x v="1"/>
    <x v="1"/>
    <n v="72"/>
    <x v="1"/>
    <x v="154"/>
    <n v="1118.8800000000001"/>
    <x v="28"/>
    <x v="9"/>
    <x v="0"/>
  </r>
  <r>
    <d v="2021-10-31T00:00:00"/>
    <s v="P0021"/>
    <n v="6"/>
    <x v="1"/>
    <x v="1"/>
    <n v="0"/>
    <x v="32"/>
    <x v="0"/>
    <x v="32"/>
    <x v="0"/>
    <n v="126"/>
    <x v="32"/>
    <x v="168"/>
    <n v="975.24"/>
    <x v="25"/>
    <x v="9"/>
    <x v="0"/>
  </r>
  <r>
    <d v="2021-11-03T00:00:00"/>
    <s v="P0013"/>
    <n v="12"/>
    <x v="2"/>
    <x v="1"/>
    <n v="0"/>
    <x v="2"/>
    <x v="2"/>
    <x v="2"/>
    <x v="1"/>
    <n v="112"/>
    <x v="2"/>
    <x v="169"/>
    <n v="1464.96"/>
    <x v="2"/>
    <x v="10"/>
    <x v="0"/>
  </r>
  <r>
    <d v="2021-11-06T00:00:00"/>
    <s v="P0036"/>
    <n v="10"/>
    <x v="2"/>
    <x v="0"/>
    <n v="0"/>
    <x v="43"/>
    <x v="4"/>
    <x v="43"/>
    <x v="1"/>
    <n v="90"/>
    <x v="43"/>
    <x v="170"/>
    <n v="963"/>
    <x v="16"/>
    <x v="10"/>
    <x v="0"/>
  </r>
  <r>
    <d v="2021-11-08T00:00:00"/>
    <s v="P0007"/>
    <n v="15"/>
    <x v="2"/>
    <x v="0"/>
    <n v="0"/>
    <x v="36"/>
    <x v="3"/>
    <x v="36"/>
    <x v="2"/>
    <n v="43"/>
    <x v="36"/>
    <x v="171"/>
    <n v="715.95"/>
    <x v="21"/>
    <x v="10"/>
    <x v="0"/>
  </r>
  <r>
    <d v="2021-11-10T00:00:00"/>
    <s v="P0042"/>
    <n v="6"/>
    <x v="1"/>
    <x v="1"/>
    <n v="0"/>
    <x v="10"/>
    <x v="1"/>
    <x v="10"/>
    <x v="0"/>
    <n v="120"/>
    <x v="10"/>
    <x v="18"/>
    <n v="972"/>
    <x v="26"/>
    <x v="10"/>
    <x v="0"/>
  </r>
  <r>
    <d v="2021-11-11T00:00:00"/>
    <s v="P0040"/>
    <n v="12"/>
    <x v="0"/>
    <x v="0"/>
    <n v="0"/>
    <x v="17"/>
    <x v="1"/>
    <x v="17"/>
    <x v="1"/>
    <n v="90"/>
    <x v="17"/>
    <x v="1"/>
    <n v="1382.4"/>
    <x v="5"/>
    <x v="10"/>
    <x v="0"/>
  </r>
  <r>
    <d v="2021-11-12T00:00:00"/>
    <s v="P0010"/>
    <n v="3"/>
    <x v="1"/>
    <x v="1"/>
    <n v="0"/>
    <x v="20"/>
    <x v="2"/>
    <x v="20"/>
    <x v="0"/>
    <n v="148"/>
    <x v="20"/>
    <x v="70"/>
    <n v="492.84000000000003"/>
    <x v="6"/>
    <x v="10"/>
    <x v="0"/>
  </r>
  <r>
    <d v="2021-11-20T00:00:00"/>
    <s v="P0034"/>
    <n v="14"/>
    <x v="1"/>
    <x v="0"/>
    <n v="0"/>
    <x v="13"/>
    <x v="4"/>
    <x v="13"/>
    <x v="2"/>
    <n v="55"/>
    <x v="13"/>
    <x v="37"/>
    <n v="816.19999999999993"/>
    <x v="9"/>
    <x v="10"/>
    <x v="0"/>
  </r>
  <r>
    <d v="2021-11-20T00:00:00"/>
    <s v="P0008"/>
    <n v="11"/>
    <x v="1"/>
    <x v="1"/>
    <n v="0"/>
    <x v="25"/>
    <x v="3"/>
    <x v="25"/>
    <x v="1"/>
    <n v="83"/>
    <x v="25"/>
    <x v="172"/>
    <n v="1040.8200000000002"/>
    <x v="9"/>
    <x v="10"/>
    <x v="0"/>
  </r>
  <r>
    <d v="2021-11-21T00:00:00"/>
    <s v="P0014"/>
    <n v="1"/>
    <x v="0"/>
    <x v="0"/>
    <n v="0"/>
    <x v="9"/>
    <x v="2"/>
    <x v="9"/>
    <x v="1"/>
    <n v="112"/>
    <x v="9"/>
    <x v="173"/>
    <n v="146.72"/>
    <x v="10"/>
    <x v="10"/>
    <x v="0"/>
  </r>
  <r>
    <d v="2021-11-21T00:00:00"/>
    <s v="P0006"/>
    <n v="1"/>
    <x v="1"/>
    <x v="1"/>
    <n v="0"/>
    <x v="15"/>
    <x v="3"/>
    <x v="15"/>
    <x v="1"/>
    <n v="75"/>
    <x v="15"/>
    <x v="93"/>
    <n v="85.5"/>
    <x v="10"/>
    <x v="10"/>
    <x v="0"/>
  </r>
  <r>
    <d v="2021-11-27T00:00:00"/>
    <s v="P0012"/>
    <n v="8"/>
    <x v="1"/>
    <x v="0"/>
    <n v="0"/>
    <x v="35"/>
    <x v="2"/>
    <x v="35"/>
    <x v="1"/>
    <n v="73"/>
    <x v="35"/>
    <x v="174"/>
    <n v="753.36"/>
    <x v="13"/>
    <x v="10"/>
    <x v="0"/>
  </r>
  <r>
    <d v="2021-11-28T00:00:00"/>
    <s v="P0040"/>
    <n v="2"/>
    <x v="2"/>
    <x v="1"/>
    <n v="0"/>
    <x v="17"/>
    <x v="1"/>
    <x v="17"/>
    <x v="1"/>
    <n v="90"/>
    <x v="17"/>
    <x v="153"/>
    <n v="230.4"/>
    <x v="14"/>
    <x v="10"/>
    <x v="0"/>
  </r>
  <r>
    <d v="2021-11-30T00:00:00"/>
    <s v="P0039"/>
    <n v="15"/>
    <x v="2"/>
    <x v="0"/>
    <n v="0"/>
    <x v="34"/>
    <x v="1"/>
    <x v="34"/>
    <x v="3"/>
    <n v="37"/>
    <x v="34"/>
    <x v="81"/>
    <n v="638.25"/>
    <x v="24"/>
    <x v="10"/>
    <x v="0"/>
  </r>
  <r>
    <d v="2021-12-02T00:00:00"/>
    <s v="P0016"/>
    <n v="10"/>
    <x v="2"/>
    <x v="1"/>
    <n v="0"/>
    <x v="21"/>
    <x v="2"/>
    <x v="21"/>
    <x v="3"/>
    <n v="13"/>
    <x v="21"/>
    <x v="175"/>
    <n v="166.4"/>
    <x v="1"/>
    <x v="11"/>
    <x v="0"/>
  </r>
  <r>
    <d v="2021-12-03T00:00:00"/>
    <s v="P0034"/>
    <n v="2"/>
    <x v="1"/>
    <x v="1"/>
    <n v="0"/>
    <x v="13"/>
    <x v="4"/>
    <x v="13"/>
    <x v="2"/>
    <n v="55"/>
    <x v="13"/>
    <x v="176"/>
    <n v="116.6"/>
    <x v="2"/>
    <x v="11"/>
    <x v="0"/>
  </r>
  <r>
    <d v="2021-12-03T00:00:00"/>
    <s v="P0019"/>
    <n v="8"/>
    <x v="1"/>
    <x v="0"/>
    <n v="0"/>
    <x v="40"/>
    <x v="2"/>
    <x v="40"/>
    <x v="0"/>
    <n v="150"/>
    <x v="40"/>
    <x v="11"/>
    <n v="1680"/>
    <x v="2"/>
    <x v="11"/>
    <x v="0"/>
  </r>
  <r>
    <d v="2021-12-05T00:00:00"/>
    <s v="P0004"/>
    <n v="15"/>
    <x v="2"/>
    <x v="1"/>
    <n v="0"/>
    <x v="3"/>
    <x v="3"/>
    <x v="3"/>
    <x v="2"/>
    <n v="44"/>
    <x v="3"/>
    <x v="16"/>
    <n v="732.6"/>
    <x v="15"/>
    <x v="11"/>
    <x v="0"/>
  </r>
  <r>
    <d v="2021-12-05T00:00:00"/>
    <s v="P0010"/>
    <n v="1"/>
    <x v="2"/>
    <x v="0"/>
    <n v="0"/>
    <x v="20"/>
    <x v="2"/>
    <x v="20"/>
    <x v="0"/>
    <n v="148"/>
    <x v="20"/>
    <x v="138"/>
    <n v="164.28"/>
    <x v="15"/>
    <x v="11"/>
    <x v="0"/>
  </r>
  <r>
    <d v="2021-12-07T00:00:00"/>
    <s v="P0013"/>
    <n v="8"/>
    <x v="2"/>
    <x v="0"/>
    <n v="0"/>
    <x v="2"/>
    <x v="2"/>
    <x v="2"/>
    <x v="1"/>
    <n v="112"/>
    <x v="2"/>
    <x v="177"/>
    <n v="976.64"/>
    <x v="20"/>
    <x v="11"/>
    <x v="0"/>
  </r>
  <r>
    <d v="2021-12-08T00:00:00"/>
    <s v="P0044"/>
    <n v="14"/>
    <x v="2"/>
    <x v="0"/>
    <n v="0"/>
    <x v="11"/>
    <x v="1"/>
    <x v="11"/>
    <x v="1"/>
    <n v="76"/>
    <x v="11"/>
    <x v="178"/>
    <n v="1149.1199999999999"/>
    <x v="21"/>
    <x v="11"/>
    <x v="0"/>
  </r>
  <r>
    <d v="2021-12-14T00:00:00"/>
    <s v="P0042"/>
    <n v="4"/>
    <x v="2"/>
    <x v="0"/>
    <n v="0"/>
    <x v="10"/>
    <x v="1"/>
    <x v="10"/>
    <x v="0"/>
    <n v="120"/>
    <x v="10"/>
    <x v="10"/>
    <n v="648"/>
    <x v="29"/>
    <x v="11"/>
    <x v="0"/>
  </r>
  <r>
    <d v="2021-12-18T00:00:00"/>
    <s v="P0003"/>
    <n v="2"/>
    <x v="2"/>
    <x v="1"/>
    <n v="0"/>
    <x v="6"/>
    <x v="3"/>
    <x v="6"/>
    <x v="1"/>
    <n v="71"/>
    <x v="6"/>
    <x v="179"/>
    <n v="161.88"/>
    <x v="7"/>
    <x v="11"/>
    <x v="0"/>
  </r>
  <r>
    <d v="2021-12-18T00:00:00"/>
    <s v="P0022"/>
    <n v="8"/>
    <x v="1"/>
    <x v="1"/>
    <n v="0"/>
    <x v="22"/>
    <x v="0"/>
    <x v="22"/>
    <x v="0"/>
    <n v="121"/>
    <x v="22"/>
    <x v="180"/>
    <n v="1132.56"/>
    <x v="7"/>
    <x v="11"/>
    <x v="0"/>
  </r>
  <r>
    <d v="2021-12-19T00:00:00"/>
    <s v="P0023"/>
    <n v="12"/>
    <x v="2"/>
    <x v="0"/>
    <n v="0"/>
    <x v="12"/>
    <x v="0"/>
    <x v="12"/>
    <x v="0"/>
    <n v="141"/>
    <x v="12"/>
    <x v="181"/>
    <n v="1793.52"/>
    <x v="8"/>
    <x v="11"/>
    <x v="0"/>
  </r>
  <r>
    <d v="2021-12-19T00:00:00"/>
    <s v="P0029"/>
    <n v="3"/>
    <x v="0"/>
    <x v="0"/>
    <n v="0"/>
    <x v="19"/>
    <x v="4"/>
    <x v="19"/>
    <x v="2"/>
    <n v="47"/>
    <x v="19"/>
    <x v="182"/>
    <n v="159.32999999999998"/>
    <x v="8"/>
    <x v="11"/>
    <x v="0"/>
  </r>
  <r>
    <d v="2021-12-19T00:00:00"/>
    <s v="P0011"/>
    <n v="10"/>
    <x v="1"/>
    <x v="0"/>
    <n v="0"/>
    <x v="31"/>
    <x v="2"/>
    <x v="31"/>
    <x v="2"/>
    <n v="44"/>
    <x v="31"/>
    <x v="27"/>
    <n v="484"/>
    <x v="8"/>
    <x v="11"/>
    <x v="0"/>
  </r>
  <r>
    <d v="2021-12-20T00:00:00"/>
    <s v="P0012"/>
    <n v="14"/>
    <x v="2"/>
    <x v="0"/>
    <n v="0"/>
    <x v="35"/>
    <x v="2"/>
    <x v="35"/>
    <x v="1"/>
    <n v="73"/>
    <x v="35"/>
    <x v="56"/>
    <n v="1318.38"/>
    <x v="9"/>
    <x v="11"/>
    <x v="0"/>
  </r>
  <r>
    <d v="2021-12-21T00:00:00"/>
    <s v="P0026"/>
    <n v="10"/>
    <x v="1"/>
    <x v="1"/>
    <n v="0"/>
    <x v="42"/>
    <x v="4"/>
    <x v="42"/>
    <x v="3"/>
    <n v="18"/>
    <x v="42"/>
    <x v="153"/>
    <n v="246.6"/>
    <x v="10"/>
    <x v="11"/>
    <x v="0"/>
  </r>
  <r>
    <d v="2021-12-24T00:00:00"/>
    <s v="P0042"/>
    <n v="8"/>
    <x v="0"/>
    <x v="1"/>
    <n v="0"/>
    <x v="10"/>
    <x v="1"/>
    <x v="10"/>
    <x v="0"/>
    <n v="120"/>
    <x v="10"/>
    <x v="57"/>
    <n v="1296"/>
    <x v="27"/>
    <x v="11"/>
    <x v="0"/>
  </r>
  <r>
    <d v="2021-12-24T00:00:00"/>
    <s v="P0036"/>
    <n v="8"/>
    <x v="0"/>
    <x v="0"/>
    <n v="0"/>
    <x v="43"/>
    <x v="4"/>
    <x v="43"/>
    <x v="1"/>
    <n v="90"/>
    <x v="43"/>
    <x v="18"/>
    <n v="770.4"/>
    <x v="27"/>
    <x v="11"/>
    <x v="0"/>
  </r>
  <r>
    <d v="2021-12-26T00:00:00"/>
    <s v="P0041"/>
    <n v="14"/>
    <x v="1"/>
    <x v="1"/>
    <n v="0"/>
    <x v="41"/>
    <x v="1"/>
    <x v="41"/>
    <x v="0"/>
    <n v="138"/>
    <x v="41"/>
    <x v="183"/>
    <n v="2434.3199999999997"/>
    <x v="12"/>
    <x v="11"/>
    <x v="0"/>
  </r>
  <r>
    <d v="2021-12-27T00:00:00"/>
    <s v="P0029"/>
    <n v="14"/>
    <x v="2"/>
    <x v="1"/>
    <n v="0"/>
    <x v="19"/>
    <x v="4"/>
    <x v="19"/>
    <x v="2"/>
    <n v="47"/>
    <x v="19"/>
    <x v="184"/>
    <n v="743.54"/>
    <x v="13"/>
    <x v="11"/>
    <x v="0"/>
  </r>
  <r>
    <d v="2021-12-28T00:00:00"/>
    <s v="P0029"/>
    <n v="6"/>
    <x v="2"/>
    <x v="1"/>
    <n v="0"/>
    <x v="19"/>
    <x v="4"/>
    <x v="19"/>
    <x v="2"/>
    <n v="47"/>
    <x v="19"/>
    <x v="53"/>
    <n v="318.65999999999997"/>
    <x v="14"/>
    <x v="11"/>
    <x v="0"/>
  </r>
  <r>
    <d v="2021-12-30T00:00:00"/>
    <s v="P0010"/>
    <n v="13"/>
    <x v="1"/>
    <x v="0"/>
    <n v="0"/>
    <x v="20"/>
    <x v="2"/>
    <x v="20"/>
    <x v="0"/>
    <n v="148"/>
    <x v="20"/>
    <x v="185"/>
    <n v="2135.64"/>
    <x v="24"/>
    <x v="11"/>
    <x v="0"/>
  </r>
  <r>
    <d v="2022-01-01T00:00:00"/>
    <s v="P0022"/>
    <n v="1"/>
    <x v="0"/>
    <x v="1"/>
    <n v="0"/>
    <x v="22"/>
    <x v="0"/>
    <x v="22"/>
    <x v="0"/>
    <n v="121"/>
    <x v="22"/>
    <x v="186"/>
    <n v="141.57"/>
    <x v="0"/>
    <x v="0"/>
    <x v="1"/>
  </r>
  <r>
    <d v="2022-01-02T00:00:00"/>
    <s v="P0010"/>
    <n v="7"/>
    <x v="2"/>
    <x v="1"/>
    <n v="0"/>
    <x v="20"/>
    <x v="2"/>
    <x v="20"/>
    <x v="0"/>
    <n v="148"/>
    <x v="20"/>
    <x v="29"/>
    <n v="1149.96"/>
    <x v="1"/>
    <x v="0"/>
    <x v="1"/>
  </r>
  <r>
    <d v="2022-01-02T00:00:00"/>
    <s v="P0015"/>
    <n v="2"/>
    <x v="1"/>
    <x v="1"/>
    <n v="0"/>
    <x v="27"/>
    <x v="2"/>
    <x v="27"/>
    <x v="3"/>
    <n v="12"/>
    <x v="27"/>
    <x v="118"/>
    <n v="31.439999999999998"/>
    <x v="1"/>
    <x v="0"/>
    <x v="1"/>
  </r>
  <r>
    <d v="2022-01-02T00:00:00"/>
    <s v="P0033"/>
    <n v="1"/>
    <x v="2"/>
    <x v="1"/>
    <n v="0"/>
    <x v="38"/>
    <x v="4"/>
    <x v="38"/>
    <x v="1"/>
    <n v="95"/>
    <x v="38"/>
    <x v="187"/>
    <n v="119.7"/>
    <x v="1"/>
    <x v="0"/>
    <x v="1"/>
  </r>
  <r>
    <d v="2022-01-03T00:00:00"/>
    <s v="P0043"/>
    <n v="9"/>
    <x v="2"/>
    <x v="1"/>
    <n v="0"/>
    <x v="23"/>
    <x v="1"/>
    <x v="23"/>
    <x v="1"/>
    <n v="67"/>
    <x v="23"/>
    <x v="35"/>
    <n v="747.72"/>
    <x v="2"/>
    <x v="0"/>
    <x v="1"/>
  </r>
  <r>
    <d v="2022-01-04T00:00:00"/>
    <s v="P0012"/>
    <n v="8"/>
    <x v="2"/>
    <x v="0"/>
    <n v="0"/>
    <x v="35"/>
    <x v="2"/>
    <x v="35"/>
    <x v="1"/>
    <n v="73"/>
    <x v="35"/>
    <x v="174"/>
    <n v="753.36"/>
    <x v="3"/>
    <x v="0"/>
    <x v="1"/>
  </r>
  <r>
    <d v="2022-01-04T00:00:00"/>
    <s v="P0029"/>
    <n v="1"/>
    <x v="1"/>
    <x v="0"/>
    <n v="0"/>
    <x v="19"/>
    <x v="4"/>
    <x v="19"/>
    <x v="2"/>
    <n v="47"/>
    <x v="19"/>
    <x v="84"/>
    <n v="53.11"/>
    <x v="3"/>
    <x v="0"/>
    <x v="1"/>
  </r>
  <r>
    <d v="2022-01-09T00:00:00"/>
    <s v="P0032"/>
    <n v="12"/>
    <x v="2"/>
    <x v="0"/>
    <n v="0"/>
    <x v="18"/>
    <x v="4"/>
    <x v="18"/>
    <x v="1"/>
    <n v="89"/>
    <x v="18"/>
    <x v="104"/>
    <n v="1409.76"/>
    <x v="4"/>
    <x v="0"/>
    <x v="1"/>
  </r>
  <r>
    <d v="2022-01-10T00:00:00"/>
    <s v="P0034"/>
    <n v="14"/>
    <x v="1"/>
    <x v="0"/>
    <n v="0"/>
    <x v="13"/>
    <x v="4"/>
    <x v="13"/>
    <x v="2"/>
    <n v="55"/>
    <x v="13"/>
    <x v="37"/>
    <n v="816.19999999999993"/>
    <x v="26"/>
    <x v="0"/>
    <x v="1"/>
  </r>
  <r>
    <d v="2022-01-11T00:00:00"/>
    <s v="P0032"/>
    <n v="2"/>
    <x v="2"/>
    <x v="0"/>
    <n v="0"/>
    <x v="18"/>
    <x v="4"/>
    <x v="18"/>
    <x v="1"/>
    <n v="89"/>
    <x v="18"/>
    <x v="188"/>
    <n v="234.96"/>
    <x v="5"/>
    <x v="0"/>
    <x v="1"/>
  </r>
  <r>
    <d v="2022-01-13T00:00:00"/>
    <s v="P0019"/>
    <n v="6"/>
    <x v="1"/>
    <x v="0"/>
    <n v="0"/>
    <x v="40"/>
    <x v="2"/>
    <x v="40"/>
    <x v="0"/>
    <n v="150"/>
    <x v="40"/>
    <x v="170"/>
    <n v="1260"/>
    <x v="22"/>
    <x v="0"/>
    <x v="1"/>
  </r>
  <r>
    <d v="2022-01-14T00:00:00"/>
    <s v="P0011"/>
    <n v="14"/>
    <x v="2"/>
    <x v="0"/>
    <n v="0"/>
    <x v="31"/>
    <x v="2"/>
    <x v="31"/>
    <x v="2"/>
    <n v="44"/>
    <x v="31"/>
    <x v="189"/>
    <n v="677.6"/>
    <x v="29"/>
    <x v="0"/>
    <x v="1"/>
  </r>
  <r>
    <d v="2022-01-15T00:00:00"/>
    <s v="P0022"/>
    <n v="10"/>
    <x v="2"/>
    <x v="1"/>
    <n v="0"/>
    <x v="22"/>
    <x v="0"/>
    <x v="22"/>
    <x v="0"/>
    <n v="121"/>
    <x v="22"/>
    <x v="190"/>
    <n v="1415.6999999999998"/>
    <x v="17"/>
    <x v="0"/>
    <x v="1"/>
  </r>
  <r>
    <d v="2022-01-16T00:00:00"/>
    <s v="P0014"/>
    <n v="11"/>
    <x v="1"/>
    <x v="1"/>
    <n v="0"/>
    <x v="9"/>
    <x v="2"/>
    <x v="9"/>
    <x v="1"/>
    <n v="112"/>
    <x v="9"/>
    <x v="191"/>
    <n v="1613.92"/>
    <x v="23"/>
    <x v="0"/>
    <x v="1"/>
  </r>
  <r>
    <d v="2022-01-17T00:00:00"/>
    <s v="P0040"/>
    <n v="4"/>
    <x v="1"/>
    <x v="0"/>
    <n v="0"/>
    <x v="17"/>
    <x v="1"/>
    <x v="17"/>
    <x v="1"/>
    <n v="90"/>
    <x v="17"/>
    <x v="72"/>
    <n v="460.8"/>
    <x v="30"/>
    <x v="0"/>
    <x v="1"/>
  </r>
  <r>
    <d v="2022-01-18T00:00:00"/>
    <s v="P0008"/>
    <n v="9"/>
    <x v="0"/>
    <x v="1"/>
    <n v="0"/>
    <x v="25"/>
    <x v="3"/>
    <x v="25"/>
    <x v="1"/>
    <n v="83"/>
    <x v="25"/>
    <x v="192"/>
    <n v="851.58"/>
    <x v="7"/>
    <x v="0"/>
    <x v="1"/>
  </r>
  <r>
    <d v="2022-01-20T00:00:00"/>
    <s v="P0021"/>
    <n v="2"/>
    <x v="2"/>
    <x v="1"/>
    <n v="0"/>
    <x v="32"/>
    <x v="0"/>
    <x v="32"/>
    <x v="0"/>
    <n v="126"/>
    <x v="32"/>
    <x v="115"/>
    <n v="325.08"/>
    <x v="9"/>
    <x v="0"/>
    <x v="1"/>
  </r>
  <r>
    <d v="2022-01-20T00:00:00"/>
    <s v="P0014"/>
    <n v="7"/>
    <x v="1"/>
    <x v="0"/>
    <n v="0"/>
    <x v="9"/>
    <x v="2"/>
    <x v="9"/>
    <x v="1"/>
    <n v="112"/>
    <x v="9"/>
    <x v="193"/>
    <n v="1027.04"/>
    <x v="9"/>
    <x v="0"/>
    <x v="1"/>
  </r>
  <r>
    <d v="2022-01-22T00:00:00"/>
    <s v="P0001"/>
    <n v="6"/>
    <x v="1"/>
    <x v="1"/>
    <n v="0"/>
    <x v="16"/>
    <x v="3"/>
    <x v="16"/>
    <x v="1"/>
    <n v="98"/>
    <x v="16"/>
    <x v="149"/>
    <n v="623.28"/>
    <x v="18"/>
    <x v="0"/>
    <x v="1"/>
  </r>
  <r>
    <d v="2022-01-23T00:00:00"/>
    <s v="P0002"/>
    <n v="5"/>
    <x v="0"/>
    <x v="1"/>
    <n v="0"/>
    <x v="29"/>
    <x v="3"/>
    <x v="29"/>
    <x v="1"/>
    <n v="105"/>
    <x v="29"/>
    <x v="23"/>
    <n v="714"/>
    <x v="19"/>
    <x v="0"/>
    <x v="1"/>
  </r>
  <r>
    <d v="2022-01-23T00:00:00"/>
    <s v="P0042"/>
    <n v="8"/>
    <x v="2"/>
    <x v="0"/>
    <n v="0"/>
    <x v="10"/>
    <x v="1"/>
    <x v="10"/>
    <x v="0"/>
    <n v="120"/>
    <x v="10"/>
    <x v="57"/>
    <n v="1296"/>
    <x v="19"/>
    <x v="0"/>
    <x v="1"/>
  </r>
  <r>
    <d v="2022-01-24T00:00:00"/>
    <s v="P0030"/>
    <n v="15"/>
    <x v="1"/>
    <x v="0"/>
    <n v="0"/>
    <x v="28"/>
    <x v="4"/>
    <x v="28"/>
    <x v="0"/>
    <n v="148"/>
    <x v="28"/>
    <x v="194"/>
    <n v="3019.2"/>
    <x v="27"/>
    <x v="0"/>
    <x v="1"/>
  </r>
  <r>
    <d v="2022-01-25T00:00:00"/>
    <s v="P0017"/>
    <n v="14"/>
    <x v="2"/>
    <x v="1"/>
    <n v="0"/>
    <x v="39"/>
    <x v="2"/>
    <x v="39"/>
    <x v="0"/>
    <n v="134"/>
    <x v="39"/>
    <x v="195"/>
    <n v="2194.92"/>
    <x v="11"/>
    <x v="0"/>
    <x v="1"/>
  </r>
  <r>
    <d v="2022-01-28T00:00:00"/>
    <s v="P0016"/>
    <n v="11"/>
    <x v="2"/>
    <x v="0"/>
    <n v="0"/>
    <x v="21"/>
    <x v="2"/>
    <x v="21"/>
    <x v="3"/>
    <n v="13"/>
    <x v="21"/>
    <x v="196"/>
    <n v="183.04000000000002"/>
    <x v="14"/>
    <x v="0"/>
    <x v="1"/>
  </r>
  <r>
    <d v="2022-01-31T00:00:00"/>
    <s v="P0023"/>
    <n v="6"/>
    <x v="1"/>
    <x v="1"/>
    <n v="0"/>
    <x v="12"/>
    <x v="0"/>
    <x v="12"/>
    <x v="0"/>
    <n v="141"/>
    <x v="12"/>
    <x v="197"/>
    <n v="896.76"/>
    <x v="25"/>
    <x v="0"/>
    <x v="1"/>
  </r>
  <r>
    <d v="2022-01-31T00:00:00"/>
    <s v="P0041"/>
    <n v="9"/>
    <x v="2"/>
    <x v="1"/>
    <n v="0"/>
    <x v="41"/>
    <x v="1"/>
    <x v="41"/>
    <x v="0"/>
    <n v="138"/>
    <x v="41"/>
    <x v="198"/>
    <n v="1564.92"/>
    <x v="25"/>
    <x v="0"/>
    <x v="1"/>
  </r>
  <r>
    <d v="2022-02-01T00:00:00"/>
    <s v="P0005"/>
    <n v="9"/>
    <x v="2"/>
    <x v="1"/>
    <n v="0"/>
    <x v="24"/>
    <x v="3"/>
    <x v="24"/>
    <x v="0"/>
    <n v="133"/>
    <x v="24"/>
    <x v="199"/>
    <n v="1400.4900000000002"/>
    <x v="0"/>
    <x v="1"/>
    <x v="1"/>
  </r>
  <r>
    <d v="2022-02-03T00:00:00"/>
    <s v="P0014"/>
    <n v="8"/>
    <x v="2"/>
    <x v="0"/>
    <n v="0"/>
    <x v="9"/>
    <x v="2"/>
    <x v="9"/>
    <x v="1"/>
    <n v="112"/>
    <x v="9"/>
    <x v="177"/>
    <n v="1173.76"/>
    <x v="2"/>
    <x v="1"/>
    <x v="1"/>
  </r>
  <r>
    <d v="2022-02-05T00:00:00"/>
    <s v="P0018"/>
    <n v="6"/>
    <x v="2"/>
    <x v="1"/>
    <n v="0"/>
    <x v="30"/>
    <x v="2"/>
    <x v="30"/>
    <x v="3"/>
    <n v="37"/>
    <x v="30"/>
    <x v="200"/>
    <n v="295.26"/>
    <x v="15"/>
    <x v="1"/>
    <x v="1"/>
  </r>
  <r>
    <d v="2022-02-06T00:00:00"/>
    <s v="P0002"/>
    <n v="6"/>
    <x v="2"/>
    <x v="1"/>
    <n v="0"/>
    <x v="29"/>
    <x v="3"/>
    <x v="29"/>
    <x v="1"/>
    <n v="105"/>
    <x v="29"/>
    <x v="25"/>
    <n v="856.80000000000007"/>
    <x v="16"/>
    <x v="1"/>
    <x v="1"/>
  </r>
  <r>
    <d v="2022-02-08T00:00:00"/>
    <s v="P0005"/>
    <n v="11"/>
    <x v="1"/>
    <x v="1"/>
    <n v="0"/>
    <x v="24"/>
    <x v="3"/>
    <x v="24"/>
    <x v="0"/>
    <n v="133"/>
    <x v="24"/>
    <x v="114"/>
    <n v="1711.71"/>
    <x v="21"/>
    <x v="1"/>
    <x v="1"/>
  </r>
  <r>
    <d v="2022-02-08T00:00:00"/>
    <s v="P0004"/>
    <n v="3"/>
    <x v="1"/>
    <x v="1"/>
    <n v="0"/>
    <x v="3"/>
    <x v="3"/>
    <x v="3"/>
    <x v="2"/>
    <n v="44"/>
    <x v="3"/>
    <x v="165"/>
    <n v="146.52000000000001"/>
    <x v="21"/>
    <x v="1"/>
    <x v="1"/>
  </r>
  <r>
    <d v="2022-02-09T00:00:00"/>
    <s v="P0032"/>
    <n v="14"/>
    <x v="1"/>
    <x v="0"/>
    <n v="0"/>
    <x v="18"/>
    <x v="4"/>
    <x v="18"/>
    <x v="1"/>
    <n v="89"/>
    <x v="18"/>
    <x v="201"/>
    <n v="1644.72"/>
    <x v="4"/>
    <x v="1"/>
    <x v="1"/>
  </r>
  <r>
    <d v="2022-02-12T00:00:00"/>
    <s v="P0010"/>
    <n v="13"/>
    <x v="2"/>
    <x v="1"/>
    <n v="0"/>
    <x v="20"/>
    <x v="2"/>
    <x v="20"/>
    <x v="0"/>
    <n v="148"/>
    <x v="20"/>
    <x v="185"/>
    <n v="2135.64"/>
    <x v="6"/>
    <x v="1"/>
    <x v="1"/>
  </r>
  <r>
    <d v="2022-02-14T00:00:00"/>
    <s v="P0026"/>
    <n v="8"/>
    <x v="1"/>
    <x v="1"/>
    <n v="0"/>
    <x v="42"/>
    <x v="4"/>
    <x v="42"/>
    <x v="3"/>
    <n v="18"/>
    <x v="42"/>
    <x v="66"/>
    <n v="197.28"/>
    <x v="29"/>
    <x v="1"/>
    <x v="1"/>
  </r>
  <r>
    <d v="2022-02-14T00:00:00"/>
    <s v="P0028"/>
    <n v="3"/>
    <x v="2"/>
    <x v="1"/>
    <n v="0"/>
    <x v="33"/>
    <x v="4"/>
    <x v="33"/>
    <x v="3"/>
    <n v="37"/>
    <x v="33"/>
    <x v="85"/>
    <n v="125.43"/>
    <x v="29"/>
    <x v="1"/>
    <x v="1"/>
  </r>
  <r>
    <d v="2022-02-16T00:00:00"/>
    <s v="P0032"/>
    <n v="1"/>
    <x v="1"/>
    <x v="1"/>
    <n v="0"/>
    <x v="18"/>
    <x v="4"/>
    <x v="18"/>
    <x v="1"/>
    <n v="89"/>
    <x v="18"/>
    <x v="145"/>
    <n v="117.48"/>
    <x v="23"/>
    <x v="1"/>
    <x v="1"/>
  </r>
  <r>
    <d v="2022-02-19T00:00:00"/>
    <s v="P0002"/>
    <n v="13"/>
    <x v="1"/>
    <x v="1"/>
    <n v="0"/>
    <x v="29"/>
    <x v="3"/>
    <x v="29"/>
    <x v="1"/>
    <n v="105"/>
    <x v="29"/>
    <x v="202"/>
    <n v="1856.4"/>
    <x v="8"/>
    <x v="1"/>
    <x v="1"/>
  </r>
  <r>
    <d v="2022-02-20T00:00:00"/>
    <s v="P0012"/>
    <n v="6"/>
    <x v="2"/>
    <x v="1"/>
    <n v="0"/>
    <x v="35"/>
    <x v="2"/>
    <x v="35"/>
    <x v="1"/>
    <n v="73"/>
    <x v="35"/>
    <x v="203"/>
    <n v="565.02"/>
    <x v="9"/>
    <x v="1"/>
    <x v="1"/>
  </r>
  <r>
    <d v="2022-02-23T00:00:00"/>
    <s v="P0013"/>
    <n v="6"/>
    <x v="1"/>
    <x v="0"/>
    <n v="0"/>
    <x v="2"/>
    <x v="2"/>
    <x v="2"/>
    <x v="1"/>
    <n v="112"/>
    <x v="2"/>
    <x v="2"/>
    <n v="732.48"/>
    <x v="19"/>
    <x v="1"/>
    <x v="1"/>
  </r>
  <r>
    <d v="2022-02-23T00:00:00"/>
    <s v="P0016"/>
    <n v="15"/>
    <x v="1"/>
    <x v="1"/>
    <n v="0"/>
    <x v="21"/>
    <x v="2"/>
    <x v="21"/>
    <x v="3"/>
    <n v="13"/>
    <x v="21"/>
    <x v="204"/>
    <n v="249.60000000000002"/>
    <x v="19"/>
    <x v="1"/>
    <x v="1"/>
  </r>
  <r>
    <d v="2022-02-23T00:00:00"/>
    <s v="P0036"/>
    <n v="8"/>
    <x v="2"/>
    <x v="0"/>
    <n v="0"/>
    <x v="43"/>
    <x v="4"/>
    <x v="43"/>
    <x v="1"/>
    <n v="90"/>
    <x v="43"/>
    <x v="18"/>
    <n v="770.4"/>
    <x v="19"/>
    <x v="1"/>
    <x v="1"/>
  </r>
  <r>
    <d v="2022-02-27T00:00:00"/>
    <s v="P0012"/>
    <n v="7"/>
    <x v="2"/>
    <x v="1"/>
    <n v="0"/>
    <x v="35"/>
    <x v="2"/>
    <x v="35"/>
    <x v="1"/>
    <n v="73"/>
    <x v="35"/>
    <x v="205"/>
    <n v="659.19"/>
    <x v="13"/>
    <x v="1"/>
    <x v="1"/>
  </r>
  <r>
    <d v="2022-02-27T00:00:00"/>
    <s v="P0005"/>
    <n v="15"/>
    <x v="2"/>
    <x v="0"/>
    <n v="0"/>
    <x v="24"/>
    <x v="3"/>
    <x v="24"/>
    <x v="0"/>
    <n v="133"/>
    <x v="24"/>
    <x v="206"/>
    <n v="2334.15"/>
    <x v="13"/>
    <x v="1"/>
    <x v="1"/>
  </r>
  <r>
    <d v="2022-02-28T00:00:00"/>
    <s v="P0037"/>
    <n v="15"/>
    <x v="2"/>
    <x v="1"/>
    <n v="0"/>
    <x v="8"/>
    <x v="1"/>
    <x v="8"/>
    <x v="1"/>
    <n v="67"/>
    <x v="8"/>
    <x v="207"/>
    <n v="1286.4000000000001"/>
    <x v="14"/>
    <x v="1"/>
    <x v="1"/>
  </r>
  <r>
    <d v="2022-03-04T00:00:00"/>
    <s v="P0026"/>
    <n v="13"/>
    <x v="0"/>
    <x v="0"/>
    <n v="0"/>
    <x v="42"/>
    <x v="4"/>
    <x v="42"/>
    <x v="3"/>
    <n v="18"/>
    <x v="42"/>
    <x v="208"/>
    <n v="320.58"/>
    <x v="3"/>
    <x v="2"/>
    <x v="1"/>
  </r>
  <r>
    <d v="2022-03-06T00:00:00"/>
    <s v="P0004"/>
    <n v="2"/>
    <x v="2"/>
    <x v="1"/>
    <n v="0"/>
    <x v="3"/>
    <x v="3"/>
    <x v="3"/>
    <x v="2"/>
    <n v="44"/>
    <x v="3"/>
    <x v="209"/>
    <n v="97.68"/>
    <x v="16"/>
    <x v="2"/>
    <x v="1"/>
  </r>
  <r>
    <d v="2022-03-07T00:00:00"/>
    <s v="P0003"/>
    <n v="1"/>
    <x v="2"/>
    <x v="1"/>
    <n v="0"/>
    <x v="6"/>
    <x v="3"/>
    <x v="6"/>
    <x v="1"/>
    <n v="71"/>
    <x v="6"/>
    <x v="210"/>
    <n v="80.94"/>
    <x v="20"/>
    <x v="2"/>
    <x v="1"/>
  </r>
  <r>
    <d v="2022-03-08T00:00:00"/>
    <s v="P0044"/>
    <n v="6"/>
    <x v="2"/>
    <x v="0"/>
    <n v="0"/>
    <x v="11"/>
    <x v="1"/>
    <x v="11"/>
    <x v="1"/>
    <n v="76"/>
    <x v="11"/>
    <x v="211"/>
    <n v="492.48"/>
    <x v="21"/>
    <x v="2"/>
    <x v="1"/>
  </r>
  <r>
    <d v="2022-03-09T00:00:00"/>
    <s v="P0030"/>
    <n v="3"/>
    <x v="2"/>
    <x v="0"/>
    <n v="0"/>
    <x v="28"/>
    <x v="4"/>
    <x v="28"/>
    <x v="0"/>
    <n v="148"/>
    <x v="28"/>
    <x v="70"/>
    <n v="603.84"/>
    <x v="4"/>
    <x v="2"/>
    <x v="1"/>
  </r>
  <r>
    <d v="2022-03-09T00:00:00"/>
    <s v="P0004"/>
    <n v="11"/>
    <x v="1"/>
    <x v="1"/>
    <n v="0"/>
    <x v="3"/>
    <x v="3"/>
    <x v="3"/>
    <x v="2"/>
    <n v="44"/>
    <x v="3"/>
    <x v="103"/>
    <n v="537.24"/>
    <x v="4"/>
    <x v="2"/>
    <x v="1"/>
  </r>
  <r>
    <d v="2022-03-10T00:00:00"/>
    <s v="P0033"/>
    <n v="12"/>
    <x v="0"/>
    <x v="0"/>
    <n v="0"/>
    <x v="38"/>
    <x v="4"/>
    <x v="38"/>
    <x v="1"/>
    <n v="95"/>
    <x v="38"/>
    <x v="125"/>
    <n v="1436.4"/>
    <x v="26"/>
    <x v="2"/>
    <x v="1"/>
  </r>
  <r>
    <d v="2022-03-14T00:00:00"/>
    <s v="P0016"/>
    <n v="2"/>
    <x v="2"/>
    <x v="1"/>
    <n v="0"/>
    <x v="21"/>
    <x v="2"/>
    <x v="21"/>
    <x v="3"/>
    <n v="13"/>
    <x v="21"/>
    <x v="212"/>
    <n v="33.28"/>
    <x v="29"/>
    <x v="2"/>
    <x v="1"/>
  </r>
  <r>
    <d v="2022-03-14T00:00:00"/>
    <s v="P0026"/>
    <n v="13"/>
    <x v="2"/>
    <x v="0"/>
    <n v="0"/>
    <x v="42"/>
    <x v="4"/>
    <x v="42"/>
    <x v="3"/>
    <n v="18"/>
    <x v="42"/>
    <x v="208"/>
    <n v="320.58"/>
    <x v="29"/>
    <x v="2"/>
    <x v="1"/>
  </r>
  <r>
    <d v="2022-03-18T00:00:00"/>
    <s v="P0019"/>
    <n v="2"/>
    <x v="1"/>
    <x v="1"/>
    <n v="0"/>
    <x v="40"/>
    <x v="2"/>
    <x v="40"/>
    <x v="0"/>
    <n v="150"/>
    <x v="40"/>
    <x v="64"/>
    <n v="420"/>
    <x v="7"/>
    <x v="2"/>
    <x v="1"/>
  </r>
  <r>
    <d v="2022-03-18T00:00:00"/>
    <s v="P0027"/>
    <n v="10"/>
    <x v="2"/>
    <x v="1"/>
    <n v="0"/>
    <x v="26"/>
    <x v="4"/>
    <x v="26"/>
    <x v="2"/>
    <n v="48"/>
    <x v="26"/>
    <x v="10"/>
    <n v="571.20000000000005"/>
    <x v="7"/>
    <x v="2"/>
    <x v="1"/>
  </r>
  <r>
    <d v="2022-03-19T00:00:00"/>
    <s v="P0041"/>
    <n v="6"/>
    <x v="0"/>
    <x v="1"/>
    <n v="0"/>
    <x v="41"/>
    <x v="1"/>
    <x v="41"/>
    <x v="0"/>
    <n v="138"/>
    <x v="41"/>
    <x v="105"/>
    <n v="1043.28"/>
    <x v="8"/>
    <x v="2"/>
    <x v="1"/>
  </r>
  <r>
    <d v="2022-03-23T00:00:00"/>
    <s v="P0032"/>
    <n v="9"/>
    <x v="2"/>
    <x v="1"/>
    <n v="0"/>
    <x v="18"/>
    <x v="4"/>
    <x v="18"/>
    <x v="1"/>
    <n v="89"/>
    <x v="18"/>
    <x v="213"/>
    <n v="1057.32"/>
    <x v="19"/>
    <x v="2"/>
    <x v="1"/>
  </r>
  <r>
    <d v="2022-03-25T00:00:00"/>
    <s v="P0001"/>
    <n v="2"/>
    <x v="0"/>
    <x v="0"/>
    <n v="0"/>
    <x v="16"/>
    <x v="3"/>
    <x v="16"/>
    <x v="1"/>
    <n v="98"/>
    <x v="16"/>
    <x v="140"/>
    <n v="207.76"/>
    <x v="11"/>
    <x v="2"/>
    <x v="1"/>
  </r>
  <r>
    <d v="2022-03-25T00:00:00"/>
    <s v="P0030"/>
    <n v="11"/>
    <x v="2"/>
    <x v="0"/>
    <n v="0"/>
    <x v="28"/>
    <x v="4"/>
    <x v="28"/>
    <x v="0"/>
    <n v="148"/>
    <x v="28"/>
    <x v="42"/>
    <n v="2214.08"/>
    <x v="11"/>
    <x v="2"/>
    <x v="1"/>
  </r>
  <r>
    <d v="2022-03-29T00:00:00"/>
    <s v="P0032"/>
    <n v="12"/>
    <x v="1"/>
    <x v="0"/>
    <n v="0"/>
    <x v="18"/>
    <x v="4"/>
    <x v="18"/>
    <x v="1"/>
    <n v="89"/>
    <x v="18"/>
    <x v="104"/>
    <n v="1409.76"/>
    <x v="28"/>
    <x v="2"/>
    <x v="1"/>
  </r>
  <r>
    <d v="2022-03-30T00:00:00"/>
    <s v="P0001"/>
    <n v="13"/>
    <x v="1"/>
    <x v="1"/>
    <n v="0"/>
    <x v="16"/>
    <x v="3"/>
    <x v="16"/>
    <x v="1"/>
    <n v="98"/>
    <x v="16"/>
    <x v="160"/>
    <n v="1350.44"/>
    <x v="24"/>
    <x v="2"/>
    <x v="1"/>
  </r>
  <r>
    <d v="2022-04-01T00:00:00"/>
    <s v="P0002"/>
    <n v="2"/>
    <x v="1"/>
    <x v="1"/>
    <n v="0"/>
    <x v="29"/>
    <x v="3"/>
    <x v="29"/>
    <x v="1"/>
    <n v="105"/>
    <x v="29"/>
    <x v="214"/>
    <n v="285.60000000000002"/>
    <x v="0"/>
    <x v="3"/>
    <x v="1"/>
  </r>
  <r>
    <d v="2022-04-02T00:00:00"/>
    <s v="P0002"/>
    <n v="3"/>
    <x v="2"/>
    <x v="1"/>
    <n v="0"/>
    <x v="29"/>
    <x v="3"/>
    <x v="29"/>
    <x v="1"/>
    <n v="105"/>
    <x v="29"/>
    <x v="215"/>
    <n v="428.40000000000003"/>
    <x v="1"/>
    <x v="3"/>
    <x v="1"/>
  </r>
  <r>
    <d v="2022-04-06T00:00:00"/>
    <s v="P0040"/>
    <n v="2"/>
    <x v="0"/>
    <x v="1"/>
    <n v="0"/>
    <x v="17"/>
    <x v="1"/>
    <x v="17"/>
    <x v="1"/>
    <n v="90"/>
    <x v="17"/>
    <x v="153"/>
    <n v="230.4"/>
    <x v="16"/>
    <x v="3"/>
    <x v="1"/>
  </r>
  <r>
    <d v="2022-04-07T00:00:00"/>
    <s v="P0026"/>
    <n v="7"/>
    <x v="2"/>
    <x v="0"/>
    <n v="0"/>
    <x v="42"/>
    <x v="4"/>
    <x v="42"/>
    <x v="3"/>
    <n v="18"/>
    <x v="42"/>
    <x v="216"/>
    <n v="172.62"/>
    <x v="20"/>
    <x v="3"/>
    <x v="1"/>
  </r>
  <r>
    <d v="2022-04-09T00:00:00"/>
    <s v="P0039"/>
    <n v="12"/>
    <x v="0"/>
    <x v="1"/>
    <n v="0"/>
    <x v="34"/>
    <x v="1"/>
    <x v="34"/>
    <x v="3"/>
    <n v="37"/>
    <x v="34"/>
    <x v="70"/>
    <n v="510.59999999999997"/>
    <x v="4"/>
    <x v="3"/>
    <x v="1"/>
  </r>
  <r>
    <d v="2022-04-09T00:00:00"/>
    <s v="P0002"/>
    <n v="9"/>
    <x v="1"/>
    <x v="0"/>
    <n v="0"/>
    <x v="29"/>
    <x v="3"/>
    <x v="29"/>
    <x v="1"/>
    <n v="105"/>
    <x v="29"/>
    <x v="217"/>
    <n v="1285.2"/>
    <x v="4"/>
    <x v="3"/>
    <x v="1"/>
  </r>
  <r>
    <d v="2022-04-13T00:00:00"/>
    <s v="P0016"/>
    <n v="14"/>
    <x v="0"/>
    <x v="0"/>
    <n v="0"/>
    <x v="21"/>
    <x v="2"/>
    <x v="21"/>
    <x v="3"/>
    <n v="13"/>
    <x v="21"/>
    <x v="218"/>
    <n v="232.96"/>
    <x v="22"/>
    <x v="3"/>
    <x v="1"/>
  </r>
  <r>
    <d v="2022-04-18T00:00:00"/>
    <s v="P0041"/>
    <n v="9"/>
    <x v="2"/>
    <x v="1"/>
    <n v="0"/>
    <x v="41"/>
    <x v="1"/>
    <x v="41"/>
    <x v="0"/>
    <n v="138"/>
    <x v="41"/>
    <x v="198"/>
    <n v="1564.92"/>
    <x v="7"/>
    <x v="3"/>
    <x v="1"/>
  </r>
  <r>
    <d v="2022-04-20T00:00:00"/>
    <s v="P0018"/>
    <n v="2"/>
    <x v="0"/>
    <x v="0"/>
    <n v="0"/>
    <x v="30"/>
    <x v="2"/>
    <x v="30"/>
    <x v="3"/>
    <n v="37"/>
    <x v="30"/>
    <x v="219"/>
    <n v="98.42"/>
    <x v="9"/>
    <x v="3"/>
    <x v="1"/>
  </r>
  <r>
    <d v="2022-04-20T00:00:00"/>
    <s v="P0012"/>
    <n v="4"/>
    <x v="2"/>
    <x v="0"/>
    <n v="0"/>
    <x v="35"/>
    <x v="2"/>
    <x v="35"/>
    <x v="1"/>
    <n v="73"/>
    <x v="35"/>
    <x v="62"/>
    <n v="376.68"/>
    <x v="9"/>
    <x v="3"/>
    <x v="1"/>
  </r>
  <r>
    <d v="2022-04-21T00:00:00"/>
    <s v="P0030"/>
    <n v="2"/>
    <x v="2"/>
    <x v="1"/>
    <n v="0"/>
    <x v="28"/>
    <x v="4"/>
    <x v="28"/>
    <x v="0"/>
    <n v="148"/>
    <x v="28"/>
    <x v="48"/>
    <n v="402.56"/>
    <x v="10"/>
    <x v="3"/>
    <x v="1"/>
  </r>
  <r>
    <d v="2022-04-21T00:00:00"/>
    <s v="P0026"/>
    <n v="14"/>
    <x v="1"/>
    <x v="0"/>
    <n v="0"/>
    <x v="42"/>
    <x v="4"/>
    <x v="42"/>
    <x v="3"/>
    <n v="18"/>
    <x v="42"/>
    <x v="115"/>
    <n v="345.24"/>
    <x v="10"/>
    <x v="3"/>
    <x v="1"/>
  </r>
  <r>
    <d v="2022-04-23T00:00:00"/>
    <s v="P0044"/>
    <n v="15"/>
    <x v="1"/>
    <x v="0"/>
    <n v="0"/>
    <x v="11"/>
    <x v="1"/>
    <x v="11"/>
    <x v="1"/>
    <n v="76"/>
    <x v="11"/>
    <x v="125"/>
    <n v="1231.2"/>
    <x v="19"/>
    <x v="3"/>
    <x v="1"/>
  </r>
  <r>
    <d v="2022-04-24T00:00:00"/>
    <s v="P0034"/>
    <n v="4"/>
    <x v="2"/>
    <x v="0"/>
    <n v="0"/>
    <x v="13"/>
    <x v="4"/>
    <x v="13"/>
    <x v="2"/>
    <n v="55"/>
    <x v="13"/>
    <x v="3"/>
    <n v="233.2"/>
    <x v="27"/>
    <x v="3"/>
    <x v="1"/>
  </r>
  <r>
    <d v="2022-04-25T00:00:00"/>
    <s v="P0004"/>
    <n v="9"/>
    <x v="2"/>
    <x v="1"/>
    <n v="0"/>
    <x v="3"/>
    <x v="3"/>
    <x v="3"/>
    <x v="2"/>
    <n v="44"/>
    <x v="3"/>
    <x v="220"/>
    <n v="439.56000000000006"/>
    <x v="11"/>
    <x v="3"/>
    <x v="1"/>
  </r>
  <r>
    <d v="2022-04-25T00:00:00"/>
    <s v="P0003"/>
    <n v="8"/>
    <x v="1"/>
    <x v="0"/>
    <n v="0"/>
    <x v="6"/>
    <x v="3"/>
    <x v="6"/>
    <x v="1"/>
    <n v="71"/>
    <x v="6"/>
    <x v="6"/>
    <n v="647.52"/>
    <x v="11"/>
    <x v="3"/>
    <x v="1"/>
  </r>
  <r>
    <d v="2022-04-26T00:00:00"/>
    <s v="P0027"/>
    <n v="2"/>
    <x v="2"/>
    <x v="1"/>
    <n v="0"/>
    <x v="26"/>
    <x v="4"/>
    <x v="26"/>
    <x v="2"/>
    <n v="48"/>
    <x v="26"/>
    <x v="221"/>
    <n v="114.24000000000001"/>
    <x v="12"/>
    <x v="3"/>
    <x v="1"/>
  </r>
  <r>
    <d v="2022-04-28T00:00:00"/>
    <s v="P0014"/>
    <n v="14"/>
    <x v="2"/>
    <x v="1"/>
    <n v="0"/>
    <x v="9"/>
    <x v="2"/>
    <x v="9"/>
    <x v="1"/>
    <n v="112"/>
    <x v="9"/>
    <x v="222"/>
    <n v="2054.08"/>
    <x v="14"/>
    <x v="3"/>
    <x v="1"/>
  </r>
  <r>
    <d v="2022-04-30T00:00:00"/>
    <s v="P0016"/>
    <n v="13"/>
    <x v="1"/>
    <x v="0"/>
    <n v="0"/>
    <x v="21"/>
    <x v="2"/>
    <x v="21"/>
    <x v="3"/>
    <n v="13"/>
    <x v="21"/>
    <x v="30"/>
    <n v="216.32"/>
    <x v="24"/>
    <x v="3"/>
    <x v="1"/>
  </r>
  <r>
    <d v="2022-04-30T00:00:00"/>
    <s v="P0027"/>
    <n v="8"/>
    <x v="2"/>
    <x v="0"/>
    <n v="0"/>
    <x v="26"/>
    <x v="4"/>
    <x v="26"/>
    <x v="2"/>
    <n v="48"/>
    <x v="26"/>
    <x v="159"/>
    <n v="456.96000000000004"/>
    <x v="24"/>
    <x v="3"/>
    <x v="1"/>
  </r>
  <r>
    <d v="2022-05-01T00:00:00"/>
    <s v="P0034"/>
    <n v="9"/>
    <x v="0"/>
    <x v="0"/>
    <n v="0"/>
    <x v="13"/>
    <x v="4"/>
    <x v="13"/>
    <x v="2"/>
    <n v="55"/>
    <x v="13"/>
    <x v="223"/>
    <n v="524.69999999999993"/>
    <x v="0"/>
    <x v="4"/>
    <x v="1"/>
  </r>
  <r>
    <d v="2022-05-01T00:00:00"/>
    <s v="P0033"/>
    <n v="6"/>
    <x v="1"/>
    <x v="0"/>
    <n v="0"/>
    <x v="38"/>
    <x v="4"/>
    <x v="38"/>
    <x v="1"/>
    <n v="95"/>
    <x v="38"/>
    <x v="102"/>
    <n v="718.2"/>
    <x v="0"/>
    <x v="4"/>
    <x v="1"/>
  </r>
  <r>
    <d v="2022-05-02T00:00:00"/>
    <s v="P0013"/>
    <n v="4"/>
    <x v="1"/>
    <x v="1"/>
    <n v="0"/>
    <x v="2"/>
    <x v="2"/>
    <x v="2"/>
    <x v="1"/>
    <n v="112"/>
    <x v="2"/>
    <x v="9"/>
    <n v="488.32"/>
    <x v="1"/>
    <x v="4"/>
    <x v="1"/>
  </r>
  <r>
    <d v="2022-05-04T00:00:00"/>
    <s v="P0020"/>
    <n v="10"/>
    <x v="2"/>
    <x v="0"/>
    <n v="0"/>
    <x v="14"/>
    <x v="0"/>
    <x v="14"/>
    <x v="2"/>
    <n v="61"/>
    <x v="14"/>
    <x v="224"/>
    <n v="762.5"/>
    <x v="3"/>
    <x v="4"/>
    <x v="1"/>
  </r>
  <r>
    <d v="2022-05-06T00:00:00"/>
    <s v="P0034"/>
    <n v="7"/>
    <x v="2"/>
    <x v="0"/>
    <n v="0"/>
    <x v="13"/>
    <x v="4"/>
    <x v="13"/>
    <x v="2"/>
    <n v="55"/>
    <x v="13"/>
    <x v="225"/>
    <n v="408.09999999999997"/>
    <x v="16"/>
    <x v="4"/>
    <x v="1"/>
  </r>
  <r>
    <d v="2022-05-07T00:00:00"/>
    <s v="P0015"/>
    <n v="4"/>
    <x v="1"/>
    <x v="1"/>
    <n v="0"/>
    <x v="27"/>
    <x v="2"/>
    <x v="27"/>
    <x v="3"/>
    <n v="12"/>
    <x v="27"/>
    <x v="226"/>
    <n v="62.879999999999995"/>
    <x v="20"/>
    <x v="4"/>
    <x v="1"/>
  </r>
  <r>
    <d v="2022-05-07T00:00:00"/>
    <s v="P0027"/>
    <n v="1"/>
    <x v="1"/>
    <x v="0"/>
    <n v="0"/>
    <x v="26"/>
    <x v="4"/>
    <x v="26"/>
    <x v="2"/>
    <n v="48"/>
    <x v="26"/>
    <x v="226"/>
    <n v="57.120000000000005"/>
    <x v="20"/>
    <x v="4"/>
    <x v="1"/>
  </r>
  <r>
    <d v="2022-05-08T00:00:00"/>
    <s v="P0022"/>
    <n v="7"/>
    <x v="1"/>
    <x v="0"/>
    <n v="0"/>
    <x v="22"/>
    <x v="0"/>
    <x v="22"/>
    <x v="0"/>
    <n v="121"/>
    <x v="22"/>
    <x v="227"/>
    <n v="990.99"/>
    <x v="21"/>
    <x v="4"/>
    <x v="1"/>
  </r>
  <r>
    <d v="2022-05-09T00:00:00"/>
    <s v="P0017"/>
    <n v="12"/>
    <x v="0"/>
    <x v="1"/>
    <n v="0"/>
    <x v="39"/>
    <x v="2"/>
    <x v="39"/>
    <x v="0"/>
    <n v="134"/>
    <x v="39"/>
    <x v="228"/>
    <n v="1881.3600000000001"/>
    <x v="4"/>
    <x v="4"/>
    <x v="1"/>
  </r>
  <r>
    <d v="2022-05-10T00:00:00"/>
    <s v="P0009"/>
    <n v="6"/>
    <x v="2"/>
    <x v="0"/>
    <n v="0"/>
    <x v="37"/>
    <x v="3"/>
    <x v="37"/>
    <x v="3"/>
    <n v="6"/>
    <x v="37"/>
    <x v="90"/>
    <n v="47.16"/>
    <x v="26"/>
    <x v="4"/>
    <x v="1"/>
  </r>
  <r>
    <d v="2022-05-12T00:00:00"/>
    <s v="P0011"/>
    <n v="7"/>
    <x v="1"/>
    <x v="1"/>
    <n v="0"/>
    <x v="31"/>
    <x v="2"/>
    <x v="31"/>
    <x v="2"/>
    <n v="44"/>
    <x v="31"/>
    <x v="162"/>
    <n v="338.8"/>
    <x v="6"/>
    <x v="4"/>
    <x v="1"/>
  </r>
  <r>
    <d v="2022-05-13T00:00:00"/>
    <s v="P0012"/>
    <n v="5"/>
    <x v="2"/>
    <x v="0"/>
    <n v="0"/>
    <x v="35"/>
    <x v="2"/>
    <x v="35"/>
    <x v="1"/>
    <n v="73"/>
    <x v="35"/>
    <x v="229"/>
    <n v="470.85"/>
    <x v="22"/>
    <x v="4"/>
    <x v="1"/>
  </r>
  <r>
    <d v="2022-05-14T00:00:00"/>
    <s v="P0008"/>
    <n v="14"/>
    <x v="2"/>
    <x v="1"/>
    <n v="0"/>
    <x v="25"/>
    <x v="3"/>
    <x v="25"/>
    <x v="1"/>
    <n v="83"/>
    <x v="25"/>
    <x v="230"/>
    <n v="1324.68"/>
    <x v="29"/>
    <x v="4"/>
    <x v="1"/>
  </r>
  <r>
    <d v="2022-05-15T00:00:00"/>
    <s v="P0020"/>
    <n v="5"/>
    <x v="1"/>
    <x v="0"/>
    <n v="0"/>
    <x v="14"/>
    <x v="0"/>
    <x v="14"/>
    <x v="2"/>
    <n v="61"/>
    <x v="14"/>
    <x v="231"/>
    <n v="381.25"/>
    <x v="17"/>
    <x v="4"/>
    <x v="1"/>
  </r>
  <r>
    <d v="2022-05-16T00:00:00"/>
    <s v="P0010"/>
    <n v="13"/>
    <x v="2"/>
    <x v="1"/>
    <n v="0"/>
    <x v="20"/>
    <x v="2"/>
    <x v="20"/>
    <x v="0"/>
    <n v="148"/>
    <x v="20"/>
    <x v="185"/>
    <n v="2135.64"/>
    <x v="23"/>
    <x v="4"/>
    <x v="1"/>
  </r>
  <r>
    <d v="2022-05-16T00:00:00"/>
    <s v="P0031"/>
    <n v="13"/>
    <x v="1"/>
    <x v="0"/>
    <n v="0"/>
    <x v="5"/>
    <x v="4"/>
    <x v="5"/>
    <x v="1"/>
    <n v="93"/>
    <x v="5"/>
    <x v="232"/>
    <n v="1354.08"/>
    <x v="23"/>
    <x v="4"/>
    <x v="1"/>
  </r>
  <r>
    <d v="2022-05-17T00:00:00"/>
    <s v="P0027"/>
    <n v="8"/>
    <x v="2"/>
    <x v="1"/>
    <n v="0"/>
    <x v="26"/>
    <x v="4"/>
    <x v="26"/>
    <x v="2"/>
    <n v="48"/>
    <x v="26"/>
    <x v="159"/>
    <n v="456.96000000000004"/>
    <x v="30"/>
    <x v="4"/>
    <x v="1"/>
  </r>
  <r>
    <d v="2022-05-18T00:00:00"/>
    <s v="P0027"/>
    <n v="4"/>
    <x v="0"/>
    <x v="0"/>
    <n v="0"/>
    <x v="26"/>
    <x v="4"/>
    <x v="26"/>
    <x v="2"/>
    <n v="48"/>
    <x v="26"/>
    <x v="40"/>
    <n v="228.48000000000002"/>
    <x v="7"/>
    <x v="4"/>
    <x v="1"/>
  </r>
  <r>
    <d v="2022-05-18T00:00:00"/>
    <s v="P0038"/>
    <n v="8"/>
    <x v="0"/>
    <x v="0"/>
    <n v="0"/>
    <x v="1"/>
    <x v="1"/>
    <x v="1"/>
    <x v="1"/>
    <n v="72"/>
    <x v="1"/>
    <x v="233"/>
    <n v="639.36"/>
    <x v="7"/>
    <x v="4"/>
    <x v="1"/>
  </r>
  <r>
    <d v="2022-05-20T00:00:00"/>
    <s v="P0044"/>
    <n v="15"/>
    <x v="1"/>
    <x v="1"/>
    <n v="0"/>
    <x v="11"/>
    <x v="1"/>
    <x v="11"/>
    <x v="1"/>
    <n v="76"/>
    <x v="11"/>
    <x v="125"/>
    <n v="1231.2"/>
    <x v="9"/>
    <x v="4"/>
    <x v="1"/>
  </r>
  <r>
    <d v="2022-05-22T00:00:00"/>
    <s v="P0015"/>
    <n v="12"/>
    <x v="2"/>
    <x v="0"/>
    <n v="0"/>
    <x v="27"/>
    <x v="2"/>
    <x v="27"/>
    <x v="3"/>
    <n v="12"/>
    <x v="27"/>
    <x v="66"/>
    <n v="188.64"/>
    <x v="18"/>
    <x v="4"/>
    <x v="1"/>
  </r>
  <r>
    <d v="2022-05-25T00:00:00"/>
    <s v="P0002"/>
    <n v="7"/>
    <x v="1"/>
    <x v="0"/>
    <n v="0"/>
    <x v="29"/>
    <x v="3"/>
    <x v="29"/>
    <x v="1"/>
    <n v="105"/>
    <x v="29"/>
    <x v="234"/>
    <n v="999.60000000000014"/>
    <x v="11"/>
    <x v="4"/>
    <x v="1"/>
  </r>
  <r>
    <d v="2022-05-26T00:00:00"/>
    <s v="P0028"/>
    <n v="2"/>
    <x v="2"/>
    <x v="0"/>
    <n v="0"/>
    <x v="33"/>
    <x v="4"/>
    <x v="33"/>
    <x v="3"/>
    <n v="37"/>
    <x v="33"/>
    <x v="219"/>
    <n v="83.62"/>
    <x v="12"/>
    <x v="4"/>
    <x v="1"/>
  </r>
  <r>
    <d v="2022-05-26T00:00:00"/>
    <s v="P0027"/>
    <n v="2"/>
    <x v="1"/>
    <x v="0"/>
    <n v="0"/>
    <x v="26"/>
    <x v="4"/>
    <x v="26"/>
    <x v="2"/>
    <n v="48"/>
    <x v="26"/>
    <x v="221"/>
    <n v="114.24000000000001"/>
    <x v="12"/>
    <x v="4"/>
    <x v="1"/>
  </r>
  <r>
    <d v="2022-05-28T00:00:00"/>
    <s v="P0041"/>
    <n v="10"/>
    <x v="0"/>
    <x v="1"/>
    <n v="0"/>
    <x v="41"/>
    <x v="1"/>
    <x v="41"/>
    <x v="0"/>
    <n v="138"/>
    <x v="41"/>
    <x v="235"/>
    <n v="1738.8"/>
    <x v="14"/>
    <x v="4"/>
    <x v="1"/>
  </r>
  <r>
    <d v="2022-05-28T00:00:00"/>
    <s v="P0008"/>
    <n v="5"/>
    <x v="0"/>
    <x v="0"/>
    <n v="0"/>
    <x v="25"/>
    <x v="3"/>
    <x v="25"/>
    <x v="1"/>
    <n v="83"/>
    <x v="25"/>
    <x v="236"/>
    <n v="473.1"/>
    <x v="14"/>
    <x v="4"/>
    <x v="1"/>
  </r>
  <r>
    <d v="2022-05-28T00:00:00"/>
    <s v="P0010"/>
    <n v="9"/>
    <x v="1"/>
    <x v="1"/>
    <n v="0"/>
    <x v="20"/>
    <x v="2"/>
    <x v="20"/>
    <x v="0"/>
    <n v="148"/>
    <x v="20"/>
    <x v="69"/>
    <n v="1478.52"/>
    <x v="14"/>
    <x v="4"/>
    <x v="1"/>
  </r>
  <r>
    <d v="2022-05-28T00:00:00"/>
    <s v="P0004"/>
    <n v="12"/>
    <x v="1"/>
    <x v="0"/>
    <n v="0"/>
    <x v="3"/>
    <x v="3"/>
    <x v="3"/>
    <x v="2"/>
    <n v="44"/>
    <x v="3"/>
    <x v="237"/>
    <n v="586.08000000000004"/>
    <x v="14"/>
    <x v="4"/>
    <x v="1"/>
  </r>
  <r>
    <d v="2022-05-28T00:00:00"/>
    <s v="P0020"/>
    <n v="14"/>
    <x v="2"/>
    <x v="1"/>
    <n v="0"/>
    <x v="14"/>
    <x v="0"/>
    <x v="14"/>
    <x v="2"/>
    <n v="61"/>
    <x v="14"/>
    <x v="238"/>
    <n v="1067.5"/>
    <x v="14"/>
    <x v="4"/>
    <x v="1"/>
  </r>
  <r>
    <d v="2022-05-30T00:00:00"/>
    <s v="P0044"/>
    <n v="9"/>
    <x v="2"/>
    <x v="0"/>
    <n v="0"/>
    <x v="11"/>
    <x v="1"/>
    <x v="11"/>
    <x v="1"/>
    <n v="76"/>
    <x v="11"/>
    <x v="22"/>
    <n v="738.72"/>
    <x v="24"/>
    <x v="4"/>
    <x v="1"/>
  </r>
  <r>
    <d v="2022-05-30T00:00:00"/>
    <s v="P0005"/>
    <n v="4"/>
    <x v="0"/>
    <x v="1"/>
    <n v="0"/>
    <x v="24"/>
    <x v="3"/>
    <x v="24"/>
    <x v="0"/>
    <n v="133"/>
    <x v="24"/>
    <x v="130"/>
    <n v="622.44000000000005"/>
    <x v="24"/>
    <x v="4"/>
    <x v="1"/>
  </r>
  <r>
    <d v="2022-05-30T00:00:00"/>
    <s v="P0033"/>
    <n v="3"/>
    <x v="1"/>
    <x v="1"/>
    <n v="0"/>
    <x v="38"/>
    <x v="4"/>
    <x v="38"/>
    <x v="1"/>
    <n v="95"/>
    <x v="38"/>
    <x v="239"/>
    <n v="359.1"/>
    <x v="24"/>
    <x v="4"/>
    <x v="1"/>
  </r>
  <r>
    <d v="2022-06-03T00:00:00"/>
    <s v="P0008"/>
    <n v="14"/>
    <x v="1"/>
    <x v="0"/>
    <n v="0"/>
    <x v="25"/>
    <x v="3"/>
    <x v="25"/>
    <x v="1"/>
    <n v="83"/>
    <x v="25"/>
    <x v="230"/>
    <n v="1324.68"/>
    <x v="2"/>
    <x v="5"/>
    <x v="1"/>
  </r>
  <r>
    <d v="2022-06-10T00:00:00"/>
    <s v="P0028"/>
    <n v="8"/>
    <x v="0"/>
    <x v="0"/>
    <n v="0"/>
    <x v="33"/>
    <x v="4"/>
    <x v="33"/>
    <x v="3"/>
    <n v="37"/>
    <x v="33"/>
    <x v="48"/>
    <n v="334.48"/>
    <x v="26"/>
    <x v="5"/>
    <x v="1"/>
  </r>
  <r>
    <d v="2022-06-11T00:00:00"/>
    <s v="P0039"/>
    <n v="13"/>
    <x v="1"/>
    <x v="1"/>
    <n v="0"/>
    <x v="34"/>
    <x v="1"/>
    <x v="34"/>
    <x v="3"/>
    <n v="37"/>
    <x v="34"/>
    <x v="137"/>
    <n v="553.15"/>
    <x v="5"/>
    <x v="5"/>
    <x v="1"/>
  </r>
  <r>
    <d v="2022-06-11T00:00:00"/>
    <s v="P0021"/>
    <n v="6"/>
    <x v="2"/>
    <x v="0"/>
    <n v="0"/>
    <x v="32"/>
    <x v="0"/>
    <x v="32"/>
    <x v="0"/>
    <n v="126"/>
    <x v="32"/>
    <x v="168"/>
    <n v="975.24"/>
    <x v="5"/>
    <x v="5"/>
    <x v="1"/>
  </r>
  <r>
    <d v="2022-06-13T00:00:00"/>
    <s v="P0026"/>
    <n v="6"/>
    <x v="2"/>
    <x v="1"/>
    <n v="0"/>
    <x v="42"/>
    <x v="4"/>
    <x v="42"/>
    <x v="3"/>
    <n v="18"/>
    <x v="42"/>
    <x v="158"/>
    <n v="147.96"/>
    <x v="22"/>
    <x v="5"/>
    <x v="1"/>
  </r>
  <r>
    <d v="2022-06-15T00:00:00"/>
    <s v="P0042"/>
    <n v="15"/>
    <x v="0"/>
    <x v="0"/>
    <n v="0"/>
    <x v="10"/>
    <x v="1"/>
    <x v="10"/>
    <x v="0"/>
    <n v="120"/>
    <x v="10"/>
    <x v="240"/>
    <n v="2430"/>
    <x v="17"/>
    <x v="5"/>
    <x v="1"/>
  </r>
  <r>
    <d v="2022-06-16T00:00:00"/>
    <s v="P0029"/>
    <n v="15"/>
    <x v="1"/>
    <x v="1"/>
    <n v="0"/>
    <x v="19"/>
    <x v="4"/>
    <x v="19"/>
    <x v="2"/>
    <n v="47"/>
    <x v="19"/>
    <x v="123"/>
    <n v="796.65"/>
    <x v="23"/>
    <x v="5"/>
    <x v="1"/>
  </r>
  <r>
    <d v="2022-06-19T00:00:00"/>
    <s v="P0002"/>
    <n v="8"/>
    <x v="2"/>
    <x v="1"/>
    <n v="0"/>
    <x v="29"/>
    <x v="3"/>
    <x v="29"/>
    <x v="1"/>
    <n v="105"/>
    <x v="29"/>
    <x v="61"/>
    <n v="1142.4000000000001"/>
    <x v="8"/>
    <x v="5"/>
    <x v="1"/>
  </r>
  <r>
    <d v="2022-06-21T00:00:00"/>
    <s v="P0017"/>
    <n v="14"/>
    <x v="2"/>
    <x v="1"/>
    <n v="0"/>
    <x v="39"/>
    <x v="2"/>
    <x v="39"/>
    <x v="0"/>
    <n v="134"/>
    <x v="39"/>
    <x v="195"/>
    <n v="2194.92"/>
    <x v="10"/>
    <x v="5"/>
    <x v="1"/>
  </r>
  <r>
    <d v="2022-06-22T00:00:00"/>
    <s v="P0040"/>
    <n v="10"/>
    <x v="1"/>
    <x v="1"/>
    <n v="0"/>
    <x v="17"/>
    <x v="1"/>
    <x v="17"/>
    <x v="1"/>
    <n v="90"/>
    <x v="17"/>
    <x v="170"/>
    <n v="1152"/>
    <x v="18"/>
    <x v="5"/>
    <x v="1"/>
  </r>
  <r>
    <d v="2022-06-22T00:00:00"/>
    <s v="P0001"/>
    <n v="4"/>
    <x v="2"/>
    <x v="1"/>
    <n v="0"/>
    <x v="16"/>
    <x v="3"/>
    <x v="16"/>
    <x v="1"/>
    <n v="98"/>
    <x v="16"/>
    <x v="67"/>
    <n v="415.52"/>
    <x v="18"/>
    <x v="5"/>
    <x v="1"/>
  </r>
  <r>
    <d v="2022-06-23T00:00:00"/>
    <s v="P0004"/>
    <n v="8"/>
    <x v="2"/>
    <x v="0"/>
    <n v="0"/>
    <x v="3"/>
    <x v="3"/>
    <x v="3"/>
    <x v="2"/>
    <n v="44"/>
    <x v="3"/>
    <x v="241"/>
    <n v="390.72"/>
    <x v="19"/>
    <x v="5"/>
    <x v="1"/>
  </r>
  <r>
    <d v="2022-06-24T00:00:00"/>
    <s v="P0018"/>
    <n v="7"/>
    <x v="2"/>
    <x v="1"/>
    <n v="0"/>
    <x v="30"/>
    <x v="2"/>
    <x v="30"/>
    <x v="3"/>
    <n v="37"/>
    <x v="30"/>
    <x v="60"/>
    <n v="344.47"/>
    <x v="27"/>
    <x v="5"/>
    <x v="1"/>
  </r>
  <r>
    <d v="2022-06-25T00:00:00"/>
    <s v="P0012"/>
    <n v="7"/>
    <x v="1"/>
    <x v="0"/>
    <n v="0"/>
    <x v="35"/>
    <x v="2"/>
    <x v="35"/>
    <x v="1"/>
    <n v="73"/>
    <x v="35"/>
    <x v="205"/>
    <n v="659.19"/>
    <x v="11"/>
    <x v="5"/>
    <x v="1"/>
  </r>
  <r>
    <d v="2022-06-26T00:00:00"/>
    <s v="P0034"/>
    <n v="4"/>
    <x v="2"/>
    <x v="1"/>
    <n v="0"/>
    <x v="13"/>
    <x v="4"/>
    <x v="13"/>
    <x v="2"/>
    <n v="55"/>
    <x v="13"/>
    <x v="3"/>
    <n v="233.2"/>
    <x v="12"/>
    <x v="5"/>
    <x v="1"/>
  </r>
  <r>
    <d v="2022-06-26T00:00:00"/>
    <s v="P0043"/>
    <n v="12"/>
    <x v="2"/>
    <x v="0"/>
    <n v="0"/>
    <x v="23"/>
    <x v="1"/>
    <x v="23"/>
    <x v="1"/>
    <n v="67"/>
    <x v="23"/>
    <x v="242"/>
    <n v="996.96"/>
    <x v="12"/>
    <x v="5"/>
    <x v="1"/>
  </r>
  <r>
    <d v="2022-07-03T00:00:00"/>
    <s v="P0033"/>
    <n v="15"/>
    <x v="2"/>
    <x v="1"/>
    <n v="0"/>
    <x v="38"/>
    <x v="4"/>
    <x v="38"/>
    <x v="1"/>
    <n v="95"/>
    <x v="38"/>
    <x v="243"/>
    <n v="1795.5"/>
    <x v="2"/>
    <x v="6"/>
    <x v="1"/>
  </r>
  <r>
    <d v="2022-07-04T00:00:00"/>
    <s v="P0007"/>
    <n v="7"/>
    <x v="2"/>
    <x v="0"/>
    <n v="0"/>
    <x v="36"/>
    <x v="3"/>
    <x v="36"/>
    <x v="2"/>
    <n v="43"/>
    <x v="36"/>
    <x v="244"/>
    <n v="334.11"/>
    <x v="3"/>
    <x v="6"/>
    <x v="1"/>
  </r>
  <r>
    <d v="2022-07-05T00:00:00"/>
    <s v="P0025"/>
    <n v="7"/>
    <x v="1"/>
    <x v="1"/>
    <n v="0"/>
    <x v="7"/>
    <x v="0"/>
    <x v="7"/>
    <x v="3"/>
    <n v="7"/>
    <x v="7"/>
    <x v="245"/>
    <n v="58.31"/>
    <x v="15"/>
    <x v="6"/>
    <x v="1"/>
  </r>
  <r>
    <d v="2022-07-05T00:00:00"/>
    <s v="P0015"/>
    <n v="8"/>
    <x v="2"/>
    <x v="0"/>
    <n v="0"/>
    <x v="27"/>
    <x v="2"/>
    <x v="27"/>
    <x v="3"/>
    <n v="12"/>
    <x v="27"/>
    <x v="221"/>
    <n v="125.75999999999999"/>
    <x v="15"/>
    <x v="6"/>
    <x v="1"/>
  </r>
  <r>
    <d v="2022-07-06T00:00:00"/>
    <s v="P0041"/>
    <n v="2"/>
    <x v="2"/>
    <x v="1"/>
    <n v="0"/>
    <x v="41"/>
    <x v="1"/>
    <x v="41"/>
    <x v="0"/>
    <n v="138"/>
    <x v="41"/>
    <x v="246"/>
    <n v="347.76"/>
    <x v="16"/>
    <x v="6"/>
    <x v="1"/>
  </r>
  <r>
    <d v="2022-07-08T00:00:00"/>
    <s v="P0018"/>
    <n v="2"/>
    <x v="2"/>
    <x v="0"/>
    <n v="0"/>
    <x v="30"/>
    <x v="2"/>
    <x v="30"/>
    <x v="3"/>
    <n v="37"/>
    <x v="30"/>
    <x v="219"/>
    <n v="98.42"/>
    <x v="21"/>
    <x v="6"/>
    <x v="1"/>
  </r>
  <r>
    <d v="2022-07-10T00:00:00"/>
    <s v="P0032"/>
    <n v="12"/>
    <x v="1"/>
    <x v="1"/>
    <n v="0"/>
    <x v="18"/>
    <x v="4"/>
    <x v="18"/>
    <x v="1"/>
    <n v="89"/>
    <x v="18"/>
    <x v="104"/>
    <n v="1409.76"/>
    <x v="26"/>
    <x v="6"/>
    <x v="1"/>
  </r>
  <r>
    <d v="2022-07-12T00:00:00"/>
    <s v="P0028"/>
    <n v="12"/>
    <x v="2"/>
    <x v="1"/>
    <n v="0"/>
    <x v="33"/>
    <x v="4"/>
    <x v="33"/>
    <x v="3"/>
    <n v="37"/>
    <x v="33"/>
    <x v="70"/>
    <n v="501.72"/>
    <x v="6"/>
    <x v="6"/>
    <x v="1"/>
  </r>
  <r>
    <d v="2022-07-13T00:00:00"/>
    <s v="P0025"/>
    <n v="7"/>
    <x v="2"/>
    <x v="0"/>
    <n v="0"/>
    <x v="7"/>
    <x v="0"/>
    <x v="7"/>
    <x v="3"/>
    <n v="7"/>
    <x v="7"/>
    <x v="245"/>
    <n v="58.31"/>
    <x v="22"/>
    <x v="6"/>
    <x v="1"/>
  </r>
  <r>
    <d v="2022-07-14T00:00:00"/>
    <s v="P0033"/>
    <n v="9"/>
    <x v="2"/>
    <x v="0"/>
    <n v="0"/>
    <x v="38"/>
    <x v="4"/>
    <x v="38"/>
    <x v="1"/>
    <n v="95"/>
    <x v="38"/>
    <x v="116"/>
    <n v="1077.3"/>
    <x v="29"/>
    <x v="6"/>
    <x v="1"/>
  </r>
  <r>
    <d v="2022-07-15T00:00:00"/>
    <s v="P0004"/>
    <n v="2"/>
    <x v="1"/>
    <x v="0"/>
    <n v="0"/>
    <x v="3"/>
    <x v="3"/>
    <x v="3"/>
    <x v="2"/>
    <n v="44"/>
    <x v="3"/>
    <x v="209"/>
    <n v="97.68"/>
    <x v="17"/>
    <x v="6"/>
    <x v="1"/>
  </r>
  <r>
    <d v="2022-07-17T00:00:00"/>
    <s v="P0041"/>
    <n v="8"/>
    <x v="1"/>
    <x v="1"/>
    <n v="0"/>
    <x v="41"/>
    <x v="1"/>
    <x v="41"/>
    <x v="0"/>
    <n v="138"/>
    <x v="41"/>
    <x v="143"/>
    <n v="1391.04"/>
    <x v="30"/>
    <x v="6"/>
    <x v="1"/>
  </r>
  <r>
    <d v="2022-07-18T00:00:00"/>
    <s v="P0010"/>
    <n v="12"/>
    <x v="2"/>
    <x v="0"/>
    <n v="0"/>
    <x v="20"/>
    <x v="2"/>
    <x v="20"/>
    <x v="0"/>
    <n v="148"/>
    <x v="20"/>
    <x v="247"/>
    <n v="1971.3600000000001"/>
    <x v="7"/>
    <x v="6"/>
    <x v="1"/>
  </r>
  <r>
    <d v="2022-07-20T00:00:00"/>
    <s v="P0042"/>
    <n v="8"/>
    <x v="0"/>
    <x v="0"/>
    <n v="0"/>
    <x v="10"/>
    <x v="1"/>
    <x v="10"/>
    <x v="0"/>
    <n v="120"/>
    <x v="10"/>
    <x v="57"/>
    <n v="1296"/>
    <x v="9"/>
    <x v="6"/>
    <x v="1"/>
  </r>
  <r>
    <d v="2022-07-22T00:00:00"/>
    <s v="P0034"/>
    <n v="6"/>
    <x v="2"/>
    <x v="1"/>
    <n v="0"/>
    <x v="13"/>
    <x v="4"/>
    <x v="13"/>
    <x v="2"/>
    <n v="55"/>
    <x v="13"/>
    <x v="19"/>
    <n v="349.79999999999995"/>
    <x v="18"/>
    <x v="6"/>
    <x v="1"/>
  </r>
  <r>
    <d v="2022-07-23T00:00:00"/>
    <s v="P0018"/>
    <n v="2"/>
    <x v="1"/>
    <x v="0"/>
    <n v="0"/>
    <x v="30"/>
    <x v="2"/>
    <x v="30"/>
    <x v="3"/>
    <n v="37"/>
    <x v="30"/>
    <x v="219"/>
    <n v="98.42"/>
    <x v="19"/>
    <x v="6"/>
    <x v="1"/>
  </r>
  <r>
    <d v="2022-07-24T00:00:00"/>
    <s v="P0006"/>
    <n v="14"/>
    <x v="2"/>
    <x v="1"/>
    <n v="0"/>
    <x v="15"/>
    <x v="3"/>
    <x v="15"/>
    <x v="1"/>
    <n v="75"/>
    <x v="15"/>
    <x v="248"/>
    <n v="1197"/>
    <x v="27"/>
    <x v="6"/>
    <x v="1"/>
  </r>
  <r>
    <d v="2022-07-24T00:00:00"/>
    <s v="P0027"/>
    <n v="1"/>
    <x v="1"/>
    <x v="0"/>
    <n v="0"/>
    <x v="26"/>
    <x v="4"/>
    <x v="26"/>
    <x v="2"/>
    <n v="48"/>
    <x v="26"/>
    <x v="226"/>
    <n v="57.120000000000005"/>
    <x v="27"/>
    <x v="6"/>
    <x v="1"/>
  </r>
  <r>
    <d v="2022-07-25T00:00:00"/>
    <s v="P0044"/>
    <n v="2"/>
    <x v="2"/>
    <x v="1"/>
    <n v="0"/>
    <x v="11"/>
    <x v="1"/>
    <x v="11"/>
    <x v="1"/>
    <n v="76"/>
    <x v="11"/>
    <x v="249"/>
    <n v="164.16"/>
    <x v="11"/>
    <x v="6"/>
    <x v="1"/>
  </r>
  <r>
    <d v="2022-07-25T00:00:00"/>
    <s v="P0017"/>
    <n v="12"/>
    <x v="2"/>
    <x v="1"/>
    <n v="0"/>
    <x v="39"/>
    <x v="2"/>
    <x v="39"/>
    <x v="0"/>
    <n v="134"/>
    <x v="39"/>
    <x v="228"/>
    <n v="1881.3600000000001"/>
    <x v="11"/>
    <x v="6"/>
    <x v="1"/>
  </r>
  <r>
    <d v="2022-07-25T00:00:00"/>
    <s v="P0003"/>
    <n v="13"/>
    <x v="1"/>
    <x v="1"/>
    <n v="0"/>
    <x v="6"/>
    <x v="3"/>
    <x v="6"/>
    <x v="1"/>
    <n v="71"/>
    <x v="6"/>
    <x v="250"/>
    <n v="1052.22"/>
    <x v="11"/>
    <x v="6"/>
    <x v="1"/>
  </r>
  <r>
    <d v="2022-07-26T00:00:00"/>
    <s v="P0003"/>
    <n v="10"/>
    <x v="1"/>
    <x v="0"/>
    <n v="0"/>
    <x v="6"/>
    <x v="3"/>
    <x v="6"/>
    <x v="1"/>
    <n v="71"/>
    <x v="6"/>
    <x v="251"/>
    <n v="809.4"/>
    <x v="12"/>
    <x v="6"/>
    <x v="1"/>
  </r>
  <r>
    <d v="2022-07-26T00:00:00"/>
    <s v="P0026"/>
    <n v="1"/>
    <x v="1"/>
    <x v="1"/>
    <n v="0"/>
    <x v="42"/>
    <x v="4"/>
    <x v="42"/>
    <x v="3"/>
    <n v="18"/>
    <x v="42"/>
    <x v="252"/>
    <n v="24.66"/>
    <x v="12"/>
    <x v="6"/>
    <x v="1"/>
  </r>
  <r>
    <d v="2022-08-03T00:00:00"/>
    <s v="P0012"/>
    <n v="5"/>
    <x v="2"/>
    <x v="1"/>
    <n v="0"/>
    <x v="35"/>
    <x v="2"/>
    <x v="35"/>
    <x v="1"/>
    <n v="73"/>
    <x v="35"/>
    <x v="229"/>
    <n v="470.85"/>
    <x v="2"/>
    <x v="7"/>
    <x v="1"/>
  </r>
  <r>
    <d v="2022-08-06T00:00:00"/>
    <s v="P0016"/>
    <n v="9"/>
    <x v="1"/>
    <x v="0"/>
    <n v="0"/>
    <x v="21"/>
    <x v="2"/>
    <x v="21"/>
    <x v="3"/>
    <n v="13"/>
    <x v="21"/>
    <x v="253"/>
    <n v="149.76"/>
    <x v="16"/>
    <x v="7"/>
    <x v="1"/>
  </r>
  <r>
    <d v="2022-08-08T00:00:00"/>
    <s v="P0016"/>
    <n v="2"/>
    <x v="2"/>
    <x v="0"/>
    <n v="0"/>
    <x v="21"/>
    <x v="2"/>
    <x v="21"/>
    <x v="3"/>
    <n v="13"/>
    <x v="21"/>
    <x v="212"/>
    <n v="33.28"/>
    <x v="21"/>
    <x v="7"/>
    <x v="1"/>
  </r>
  <r>
    <d v="2022-08-08T00:00:00"/>
    <s v="P0032"/>
    <n v="12"/>
    <x v="2"/>
    <x v="1"/>
    <n v="0"/>
    <x v="18"/>
    <x v="4"/>
    <x v="18"/>
    <x v="1"/>
    <n v="89"/>
    <x v="18"/>
    <x v="104"/>
    <n v="1409.76"/>
    <x v="21"/>
    <x v="7"/>
    <x v="1"/>
  </r>
  <r>
    <d v="2022-08-08T00:00:00"/>
    <s v="P0021"/>
    <n v="11"/>
    <x v="2"/>
    <x v="1"/>
    <n v="0"/>
    <x v="32"/>
    <x v="0"/>
    <x v="32"/>
    <x v="0"/>
    <n v="126"/>
    <x v="32"/>
    <x v="254"/>
    <n v="1787.9399999999998"/>
    <x v="21"/>
    <x v="7"/>
    <x v="1"/>
  </r>
  <r>
    <d v="2022-08-14T00:00:00"/>
    <s v="P0030"/>
    <n v="14"/>
    <x v="2"/>
    <x v="1"/>
    <n v="0"/>
    <x v="28"/>
    <x v="4"/>
    <x v="28"/>
    <x v="0"/>
    <n v="148"/>
    <x v="28"/>
    <x v="156"/>
    <n v="2817.92"/>
    <x v="29"/>
    <x v="7"/>
    <x v="1"/>
  </r>
  <r>
    <d v="2022-08-15T00:00:00"/>
    <s v="P0011"/>
    <n v="10"/>
    <x v="0"/>
    <x v="1"/>
    <n v="0"/>
    <x v="31"/>
    <x v="2"/>
    <x v="31"/>
    <x v="2"/>
    <n v="44"/>
    <x v="31"/>
    <x v="27"/>
    <n v="484"/>
    <x v="17"/>
    <x v="7"/>
    <x v="1"/>
  </r>
  <r>
    <d v="2022-08-15T00:00:00"/>
    <s v="P0015"/>
    <n v="7"/>
    <x v="2"/>
    <x v="0"/>
    <n v="0"/>
    <x v="27"/>
    <x v="2"/>
    <x v="27"/>
    <x v="3"/>
    <n v="12"/>
    <x v="27"/>
    <x v="255"/>
    <n v="110.03999999999999"/>
    <x v="17"/>
    <x v="7"/>
    <x v="1"/>
  </r>
  <r>
    <d v="2022-08-18T00:00:00"/>
    <s v="P0029"/>
    <n v="8"/>
    <x v="1"/>
    <x v="0"/>
    <n v="0"/>
    <x v="19"/>
    <x v="4"/>
    <x v="19"/>
    <x v="2"/>
    <n v="47"/>
    <x v="19"/>
    <x v="65"/>
    <n v="424.88"/>
    <x v="7"/>
    <x v="7"/>
    <x v="1"/>
  </r>
  <r>
    <d v="2022-08-18T00:00:00"/>
    <s v="P0010"/>
    <n v="2"/>
    <x v="1"/>
    <x v="1"/>
    <n v="0"/>
    <x v="20"/>
    <x v="2"/>
    <x v="20"/>
    <x v="0"/>
    <n v="148"/>
    <x v="20"/>
    <x v="48"/>
    <n v="328.56"/>
    <x v="7"/>
    <x v="7"/>
    <x v="1"/>
  </r>
  <r>
    <d v="2022-08-19T00:00:00"/>
    <s v="P0007"/>
    <n v="3"/>
    <x v="1"/>
    <x v="0"/>
    <n v="0"/>
    <x v="36"/>
    <x v="3"/>
    <x v="36"/>
    <x v="2"/>
    <n v="43"/>
    <x v="36"/>
    <x v="256"/>
    <n v="143.19"/>
    <x v="8"/>
    <x v="7"/>
    <x v="1"/>
  </r>
  <r>
    <d v="2022-08-20T00:00:00"/>
    <s v="P0023"/>
    <n v="13"/>
    <x v="2"/>
    <x v="0"/>
    <n v="0"/>
    <x v="12"/>
    <x v="0"/>
    <x v="12"/>
    <x v="0"/>
    <n v="141"/>
    <x v="12"/>
    <x v="96"/>
    <n v="1942.98"/>
    <x v="9"/>
    <x v="7"/>
    <x v="1"/>
  </r>
  <r>
    <d v="2022-08-20T00:00:00"/>
    <s v="P0033"/>
    <n v="14"/>
    <x v="2"/>
    <x v="0"/>
    <n v="0"/>
    <x v="38"/>
    <x v="4"/>
    <x v="38"/>
    <x v="1"/>
    <n v="95"/>
    <x v="38"/>
    <x v="257"/>
    <n v="1675.8"/>
    <x v="9"/>
    <x v="7"/>
    <x v="1"/>
  </r>
  <r>
    <d v="2022-08-21T00:00:00"/>
    <s v="P0016"/>
    <n v="4"/>
    <x v="2"/>
    <x v="0"/>
    <n v="0"/>
    <x v="21"/>
    <x v="2"/>
    <x v="21"/>
    <x v="3"/>
    <n v="13"/>
    <x v="21"/>
    <x v="111"/>
    <n v="66.56"/>
    <x v="10"/>
    <x v="7"/>
    <x v="1"/>
  </r>
  <r>
    <d v="2022-08-23T00:00:00"/>
    <s v="P0044"/>
    <n v="11"/>
    <x v="1"/>
    <x v="0"/>
    <n v="0"/>
    <x v="11"/>
    <x v="1"/>
    <x v="11"/>
    <x v="1"/>
    <n v="76"/>
    <x v="11"/>
    <x v="258"/>
    <n v="902.88"/>
    <x v="19"/>
    <x v="7"/>
    <x v="1"/>
  </r>
  <r>
    <d v="2022-08-23T00:00:00"/>
    <s v="P0029"/>
    <n v="14"/>
    <x v="2"/>
    <x v="1"/>
    <n v="0"/>
    <x v="19"/>
    <x v="4"/>
    <x v="19"/>
    <x v="2"/>
    <n v="47"/>
    <x v="19"/>
    <x v="184"/>
    <n v="743.54"/>
    <x v="19"/>
    <x v="7"/>
    <x v="1"/>
  </r>
  <r>
    <d v="2022-08-24T00:00:00"/>
    <s v="P0005"/>
    <n v="5"/>
    <x v="2"/>
    <x v="1"/>
    <n v="0"/>
    <x v="24"/>
    <x v="3"/>
    <x v="24"/>
    <x v="0"/>
    <n v="133"/>
    <x v="24"/>
    <x v="259"/>
    <n v="778.05000000000007"/>
    <x v="27"/>
    <x v="7"/>
    <x v="1"/>
  </r>
  <r>
    <d v="2022-08-26T00:00:00"/>
    <s v="P0019"/>
    <n v="13"/>
    <x v="0"/>
    <x v="1"/>
    <n v="0"/>
    <x v="40"/>
    <x v="2"/>
    <x v="40"/>
    <x v="0"/>
    <n v="150"/>
    <x v="40"/>
    <x v="83"/>
    <n v="2730"/>
    <x v="12"/>
    <x v="7"/>
    <x v="1"/>
  </r>
  <r>
    <d v="2022-08-26T00:00:00"/>
    <s v="P0037"/>
    <n v="8"/>
    <x v="1"/>
    <x v="0"/>
    <n v="0"/>
    <x v="8"/>
    <x v="1"/>
    <x v="8"/>
    <x v="1"/>
    <n v="67"/>
    <x v="8"/>
    <x v="124"/>
    <n v="686.08"/>
    <x v="12"/>
    <x v="7"/>
    <x v="1"/>
  </r>
  <r>
    <d v="2022-08-27T00:00:00"/>
    <s v="P0039"/>
    <n v="15"/>
    <x v="0"/>
    <x v="0"/>
    <n v="0"/>
    <x v="34"/>
    <x v="1"/>
    <x v="34"/>
    <x v="3"/>
    <n v="37"/>
    <x v="34"/>
    <x v="81"/>
    <n v="638.25"/>
    <x v="13"/>
    <x v="7"/>
    <x v="1"/>
  </r>
  <r>
    <d v="2022-08-28T00:00:00"/>
    <s v="P0005"/>
    <n v="9"/>
    <x v="1"/>
    <x v="0"/>
    <n v="0"/>
    <x v="24"/>
    <x v="3"/>
    <x v="24"/>
    <x v="0"/>
    <n v="133"/>
    <x v="24"/>
    <x v="199"/>
    <n v="1400.4900000000002"/>
    <x v="14"/>
    <x v="7"/>
    <x v="1"/>
  </r>
  <r>
    <d v="2022-08-28T00:00:00"/>
    <s v="P0039"/>
    <n v="5"/>
    <x v="2"/>
    <x v="0"/>
    <n v="0"/>
    <x v="34"/>
    <x v="1"/>
    <x v="34"/>
    <x v="3"/>
    <n v="37"/>
    <x v="34"/>
    <x v="260"/>
    <n v="212.75"/>
    <x v="14"/>
    <x v="7"/>
    <x v="1"/>
  </r>
  <r>
    <d v="2022-08-30T00:00:00"/>
    <s v="P0006"/>
    <n v="6"/>
    <x v="1"/>
    <x v="1"/>
    <n v="0"/>
    <x v="15"/>
    <x v="3"/>
    <x v="15"/>
    <x v="1"/>
    <n v="75"/>
    <x v="15"/>
    <x v="132"/>
    <n v="513"/>
    <x v="24"/>
    <x v="7"/>
    <x v="1"/>
  </r>
  <r>
    <d v="2022-08-30T00:00:00"/>
    <s v="P0043"/>
    <n v="6"/>
    <x v="2"/>
    <x v="1"/>
    <n v="0"/>
    <x v="23"/>
    <x v="1"/>
    <x v="23"/>
    <x v="1"/>
    <n v="67"/>
    <x v="23"/>
    <x v="80"/>
    <n v="498.48"/>
    <x v="24"/>
    <x v="7"/>
    <x v="1"/>
  </r>
  <r>
    <d v="2022-08-30T00:00:00"/>
    <s v="P0025"/>
    <n v="5"/>
    <x v="2"/>
    <x v="1"/>
    <n v="0"/>
    <x v="7"/>
    <x v="0"/>
    <x v="7"/>
    <x v="3"/>
    <n v="7"/>
    <x v="7"/>
    <x v="20"/>
    <n v="41.65"/>
    <x v="24"/>
    <x v="7"/>
    <x v="1"/>
  </r>
  <r>
    <d v="2022-08-31T00:00:00"/>
    <s v="P0015"/>
    <n v="13"/>
    <x v="2"/>
    <x v="1"/>
    <n v="0"/>
    <x v="27"/>
    <x v="2"/>
    <x v="27"/>
    <x v="3"/>
    <n v="12"/>
    <x v="27"/>
    <x v="87"/>
    <n v="204.35999999999999"/>
    <x v="25"/>
    <x v="7"/>
    <x v="1"/>
  </r>
  <r>
    <d v="2022-09-04T00:00:00"/>
    <s v="P0002"/>
    <n v="1"/>
    <x v="2"/>
    <x v="1"/>
    <n v="0"/>
    <x v="29"/>
    <x v="3"/>
    <x v="29"/>
    <x v="1"/>
    <n v="105"/>
    <x v="29"/>
    <x v="261"/>
    <n v="142.80000000000001"/>
    <x v="3"/>
    <x v="8"/>
    <x v="1"/>
  </r>
  <r>
    <d v="2022-09-06T00:00:00"/>
    <s v="P0005"/>
    <n v="12"/>
    <x v="0"/>
    <x v="0"/>
    <n v="0"/>
    <x v="24"/>
    <x v="3"/>
    <x v="24"/>
    <x v="0"/>
    <n v="133"/>
    <x v="24"/>
    <x v="262"/>
    <n v="1867.3200000000002"/>
    <x v="16"/>
    <x v="8"/>
    <x v="1"/>
  </r>
  <r>
    <d v="2022-09-09T00:00:00"/>
    <s v="P0041"/>
    <n v="9"/>
    <x v="2"/>
    <x v="0"/>
    <n v="0"/>
    <x v="41"/>
    <x v="1"/>
    <x v="41"/>
    <x v="0"/>
    <n v="138"/>
    <x v="41"/>
    <x v="198"/>
    <n v="1564.92"/>
    <x v="4"/>
    <x v="8"/>
    <x v="1"/>
  </r>
  <r>
    <d v="2022-09-09T00:00:00"/>
    <s v="P0003"/>
    <n v="3"/>
    <x v="2"/>
    <x v="0"/>
    <n v="0"/>
    <x v="6"/>
    <x v="3"/>
    <x v="6"/>
    <x v="1"/>
    <n v="71"/>
    <x v="6"/>
    <x v="134"/>
    <n v="242.82"/>
    <x v="4"/>
    <x v="8"/>
    <x v="1"/>
  </r>
  <r>
    <d v="2022-09-10T00:00:00"/>
    <s v="P0035"/>
    <n v="15"/>
    <x v="1"/>
    <x v="1"/>
    <n v="0"/>
    <x v="4"/>
    <x v="4"/>
    <x v="4"/>
    <x v="3"/>
    <n v="5"/>
    <x v="4"/>
    <x v="93"/>
    <n v="100.5"/>
    <x v="26"/>
    <x v="8"/>
    <x v="1"/>
  </r>
  <r>
    <d v="2022-09-10T00:00:00"/>
    <s v="P0038"/>
    <n v="4"/>
    <x v="2"/>
    <x v="1"/>
    <n v="0"/>
    <x v="1"/>
    <x v="1"/>
    <x v="1"/>
    <x v="1"/>
    <n v="72"/>
    <x v="1"/>
    <x v="52"/>
    <n v="319.68"/>
    <x v="26"/>
    <x v="8"/>
    <x v="1"/>
  </r>
  <r>
    <d v="2022-09-14T00:00:00"/>
    <s v="P0029"/>
    <n v="3"/>
    <x v="2"/>
    <x v="1"/>
    <n v="0"/>
    <x v="19"/>
    <x v="4"/>
    <x v="19"/>
    <x v="2"/>
    <n v="47"/>
    <x v="19"/>
    <x v="182"/>
    <n v="159.32999999999998"/>
    <x v="29"/>
    <x v="8"/>
    <x v="1"/>
  </r>
  <r>
    <d v="2022-09-15T00:00:00"/>
    <s v="P0037"/>
    <n v="15"/>
    <x v="1"/>
    <x v="0"/>
    <n v="0"/>
    <x v="8"/>
    <x v="1"/>
    <x v="8"/>
    <x v="1"/>
    <n v="67"/>
    <x v="8"/>
    <x v="207"/>
    <n v="1286.4000000000001"/>
    <x v="17"/>
    <x v="8"/>
    <x v="1"/>
  </r>
  <r>
    <d v="2022-09-18T00:00:00"/>
    <s v="P0026"/>
    <n v="14"/>
    <x v="1"/>
    <x v="1"/>
    <n v="0"/>
    <x v="42"/>
    <x v="4"/>
    <x v="42"/>
    <x v="3"/>
    <n v="18"/>
    <x v="42"/>
    <x v="115"/>
    <n v="345.24"/>
    <x v="7"/>
    <x v="8"/>
    <x v="1"/>
  </r>
  <r>
    <d v="2022-09-19T00:00:00"/>
    <s v="P0033"/>
    <n v="8"/>
    <x v="0"/>
    <x v="1"/>
    <n v="0"/>
    <x v="38"/>
    <x v="4"/>
    <x v="38"/>
    <x v="1"/>
    <n v="95"/>
    <x v="38"/>
    <x v="131"/>
    <n v="957.6"/>
    <x v="8"/>
    <x v="8"/>
    <x v="1"/>
  </r>
  <r>
    <d v="2022-09-20T00:00:00"/>
    <s v="P0033"/>
    <n v="6"/>
    <x v="2"/>
    <x v="0"/>
    <n v="0"/>
    <x v="38"/>
    <x v="4"/>
    <x v="38"/>
    <x v="1"/>
    <n v="95"/>
    <x v="38"/>
    <x v="102"/>
    <n v="718.2"/>
    <x v="9"/>
    <x v="8"/>
    <x v="1"/>
  </r>
  <r>
    <d v="2022-09-20T00:00:00"/>
    <s v="P0001"/>
    <n v="10"/>
    <x v="2"/>
    <x v="0"/>
    <n v="0"/>
    <x v="16"/>
    <x v="3"/>
    <x v="16"/>
    <x v="1"/>
    <n v="98"/>
    <x v="16"/>
    <x v="263"/>
    <n v="1038.8"/>
    <x v="9"/>
    <x v="8"/>
    <x v="1"/>
  </r>
  <r>
    <d v="2022-09-21T00:00:00"/>
    <s v="P0018"/>
    <n v="14"/>
    <x v="1"/>
    <x v="0"/>
    <n v="0"/>
    <x v="30"/>
    <x v="2"/>
    <x v="30"/>
    <x v="3"/>
    <n v="37"/>
    <x v="30"/>
    <x v="128"/>
    <n v="688.94"/>
    <x v="10"/>
    <x v="8"/>
    <x v="1"/>
  </r>
  <r>
    <d v="2022-09-21T00:00:00"/>
    <s v="P0026"/>
    <n v="5"/>
    <x v="2"/>
    <x v="1"/>
    <n v="0"/>
    <x v="42"/>
    <x v="4"/>
    <x v="42"/>
    <x v="3"/>
    <n v="18"/>
    <x v="42"/>
    <x v="264"/>
    <n v="123.3"/>
    <x v="10"/>
    <x v="8"/>
    <x v="1"/>
  </r>
  <r>
    <d v="2022-09-22T00:00:00"/>
    <s v="P0043"/>
    <n v="12"/>
    <x v="1"/>
    <x v="0"/>
    <n v="0"/>
    <x v="23"/>
    <x v="1"/>
    <x v="23"/>
    <x v="1"/>
    <n v="67"/>
    <x v="23"/>
    <x v="242"/>
    <n v="996.96"/>
    <x v="18"/>
    <x v="8"/>
    <x v="1"/>
  </r>
  <r>
    <d v="2022-09-23T00:00:00"/>
    <s v="P0012"/>
    <n v="12"/>
    <x v="2"/>
    <x v="0"/>
    <n v="0"/>
    <x v="35"/>
    <x v="2"/>
    <x v="35"/>
    <x v="1"/>
    <n v="73"/>
    <x v="35"/>
    <x v="265"/>
    <n v="1130.04"/>
    <x v="19"/>
    <x v="8"/>
    <x v="1"/>
  </r>
  <r>
    <d v="2022-09-24T00:00:00"/>
    <s v="P0032"/>
    <n v="14"/>
    <x v="2"/>
    <x v="0"/>
    <n v="0"/>
    <x v="18"/>
    <x v="4"/>
    <x v="18"/>
    <x v="1"/>
    <n v="89"/>
    <x v="18"/>
    <x v="201"/>
    <n v="1644.72"/>
    <x v="27"/>
    <x v="8"/>
    <x v="1"/>
  </r>
  <r>
    <d v="2022-09-24T00:00:00"/>
    <s v="P0032"/>
    <n v="8"/>
    <x v="2"/>
    <x v="1"/>
    <n v="0"/>
    <x v="18"/>
    <x v="4"/>
    <x v="18"/>
    <x v="1"/>
    <n v="89"/>
    <x v="18"/>
    <x v="266"/>
    <n v="939.84"/>
    <x v="27"/>
    <x v="8"/>
    <x v="1"/>
  </r>
  <r>
    <d v="2022-09-27T00:00:00"/>
    <s v="P0036"/>
    <n v="4"/>
    <x v="2"/>
    <x v="1"/>
    <n v="0"/>
    <x v="43"/>
    <x v="4"/>
    <x v="43"/>
    <x v="1"/>
    <n v="90"/>
    <x v="43"/>
    <x v="72"/>
    <n v="385.2"/>
    <x v="13"/>
    <x v="8"/>
    <x v="1"/>
  </r>
  <r>
    <d v="2022-09-27T00:00:00"/>
    <s v="P0044"/>
    <n v="9"/>
    <x v="2"/>
    <x v="1"/>
    <n v="0"/>
    <x v="11"/>
    <x v="1"/>
    <x v="11"/>
    <x v="1"/>
    <n v="76"/>
    <x v="11"/>
    <x v="22"/>
    <n v="738.72"/>
    <x v="13"/>
    <x v="8"/>
    <x v="1"/>
  </r>
  <r>
    <d v="2022-09-27T00:00:00"/>
    <s v="P0038"/>
    <n v="3"/>
    <x v="0"/>
    <x v="1"/>
    <n v="0"/>
    <x v="1"/>
    <x v="1"/>
    <x v="1"/>
    <x v="1"/>
    <n v="72"/>
    <x v="1"/>
    <x v="267"/>
    <n v="239.76"/>
    <x v="13"/>
    <x v="8"/>
    <x v="1"/>
  </r>
  <r>
    <d v="2022-09-29T00:00:00"/>
    <s v="P0034"/>
    <n v="13"/>
    <x v="2"/>
    <x v="0"/>
    <n v="0"/>
    <x v="13"/>
    <x v="4"/>
    <x v="13"/>
    <x v="2"/>
    <n v="55"/>
    <x v="13"/>
    <x v="268"/>
    <n v="757.9"/>
    <x v="28"/>
    <x v="8"/>
    <x v="1"/>
  </r>
  <r>
    <d v="2022-10-03T00:00:00"/>
    <s v="P0011"/>
    <n v="5"/>
    <x v="2"/>
    <x v="1"/>
    <n v="0"/>
    <x v="31"/>
    <x v="2"/>
    <x v="31"/>
    <x v="2"/>
    <n v="44"/>
    <x v="31"/>
    <x v="3"/>
    <n v="242"/>
    <x v="2"/>
    <x v="9"/>
    <x v="1"/>
  </r>
  <r>
    <d v="2022-10-04T00:00:00"/>
    <s v="P0007"/>
    <n v="15"/>
    <x v="2"/>
    <x v="0"/>
    <n v="0"/>
    <x v="36"/>
    <x v="3"/>
    <x v="36"/>
    <x v="2"/>
    <n v="43"/>
    <x v="36"/>
    <x v="171"/>
    <n v="715.95"/>
    <x v="3"/>
    <x v="9"/>
    <x v="1"/>
  </r>
  <r>
    <d v="2022-10-06T00:00:00"/>
    <s v="P0035"/>
    <n v="1"/>
    <x v="2"/>
    <x v="0"/>
    <n v="0"/>
    <x v="4"/>
    <x v="4"/>
    <x v="4"/>
    <x v="3"/>
    <n v="5"/>
    <x v="4"/>
    <x v="36"/>
    <n v="6.7"/>
    <x v="16"/>
    <x v="9"/>
    <x v="1"/>
  </r>
  <r>
    <d v="2022-10-09T00:00:00"/>
    <s v="P0038"/>
    <n v="14"/>
    <x v="1"/>
    <x v="0"/>
    <n v="0"/>
    <x v="1"/>
    <x v="1"/>
    <x v="1"/>
    <x v="1"/>
    <n v="72"/>
    <x v="1"/>
    <x v="154"/>
    <n v="1118.8800000000001"/>
    <x v="4"/>
    <x v="9"/>
    <x v="1"/>
  </r>
  <r>
    <d v="2022-10-10T00:00:00"/>
    <s v="P0019"/>
    <n v="9"/>
    <x v="2"/>
    <x v="0"/>
    <n v="0"/>
    <x v="40"/>
    <x v="2"/>
    <x v="40"/>
    <x v="0"/>
    <n v="150"/>
    <x v="40"/>
    <x v="157"/>
    <n v="1890"/>
    <x v="26"/>
    <x v="9"/>
    <x v="1"/>
  </r>
  <r>
    <d v="2022-10-10T00:00:00"/>
    <s v="P0044"/>
    <n v="12"/>
    <x v="1"/>
    <x v="0"/>
    <n v="0"/>
    <x v="11"/>
    <x v="1"/>
    <x v="11"/>
    <x v="1"/>
    <n v="76"/>
    <x v="11"/>
    <x v="269"/>
    <n v="984.96"/>
    <x v="26"/>
    <x v="9"/>
    <x v="1"/>
  </r>
  <r>
    <d v="2022-10-11T00:00:00"/>
    <s v="P0008"/>
    <n v="10"/>
    <x v="2"/>
    <x v="0"/>
    <n v="0"/>
    <x v="25"/>
    <x v="3"/>
    <x v="25"/>
    <x v="1"/>
    <n v="83"/>
    <x v="25"/>
    <x v="270"/>
    <n v="946.2"/>
    <x v="5"/>
    <x v="9"/>
    <x v="1"/>
  </r>
  <r>
    <d v="2022-10-13T00:00:00"/>
    <s v="P0002"/>
    <n v="15"/>
    <x v="1"/>
    <x v="0"/>
    <n v="0"/>
    <x v="29"/>
    <x v="3"/>
    <x v="29"/>
    <x v="1"/>
    <n v="105"/>
    <x v="29"/>
    <x v="271"/>
    <n v="2142"/>
    <x v="22"/>
    <x v="9"/>
    <x v="1"/>
  </r>
  <r>
    <d v="2022-10-14T00:00:00"/>
    <s v="P0044"/>
    <n v="15"/>
    <x v="0"/>
    <x v="0"/>
    <n v="0"/>
    <x v="11"/>
    <x v="1"/>
    <x v="11"/>
    <x v="1"/>
    <n v="76"/>
    <x v="11"/>
    <x v="125"/>
    <n v="1231.2"/>
    <x v="29"/>
    <x v="9"/>
    <x v="1"/>
  </r>
  <r>
    <d v="2022-10-15T00:00:00"/>
    <s v="P0015"/>
    <n v="10"/>
    <x v="2"/>
    <x v="1"/>
    <n v="0"/>
    <x v="27"/>
    <x v="2"/>
    <x v="27"/>
    <x v="3"/>
    <n v="12"/>
    <x v="27"/>
    <x v="68"/>
    <n v="157.19999999999999"/>
    <x v="17"/>
    <x v="9"/>
    <x v="1"/>
  </r>
  <r>
    <d v="2022-10-16T00:00:00"/>
    <s v="P0036"/>
    <n v="3"/>
    <x v="1"/>
    <x v="0"/>
    <n v="0"/>
    <x v="43"/>
    <x v="4"/>
    <x v="43"/>
    <x v="1"/>
    <n v="90"/>
    <x v="43"/>
    <x v="272"/>
    <n v="288.89999999999998"/>
    <x v="23"/>
    <x v="9"/>
    <x v="1"/>
  </r>
  <r>
    <d v="2022-10-23T00:00:00"/>
    <s v="P0024"/>
    <n v="14"/>
    <x v="1"/>
    <x v="1"/>
    <n v="0"/>
    <x v="0"/>
    <x v="0"/>
    <x v="0"/>
    <x v="0"/>
    <n v="144"/>
    <x v="0"/>
    <x v="63"/>
    <n v="2197.44"/>
    <x v="19"/>
    <x v="9"/>
    <x v="1"/>
  </r>
  <r>
    <d v="2022-10-30T00:00:00"/>
    <s v="P0042"/>
    <n v="3"/>
    <x v="2"/>
    <x v="1"/>
    <n v="0"/>
    <x v="10"/>
    <x v="1"/>
    <x v="10"/>
    <x v="0"/>
    <n v="120"/>
    <x v="10"/>
    <x v="72"/>
    <n v="486"/>
    <x v="24"/>
    <x v="9"/>
    <x v="1"/>
  </r>
  <r>
    <d v="2022-10-31T00:00:00"/>
    <s v="P0038"/>
    <n v="8"/>
    <x v="2"/>
    <x v="0"/>
    <n v="0"/>
    <x v="1"/>
    <x v="1"/>
    <x v="1"/>
    <x v="1"/>
    <n v="72"/>
    <x v="1"/>
    <x v="233"/>
    <n v="639.36"/>
    <x v="25"/>
    <x v="9"/>
    <x v="1"/>
  </r>
  <r>
    <d v="2022-11-01T00:00:00"/>
    <s v="P0012"/>
    <n v="15"/>
    <x v="0"/>
    <x v="0"/>
    <n v="0"/>
    <x v="35"/>
    <x v="2"/>
    <x v="35"/>
    <x v="1"/>
    <n v="73"/>
    <x v="35"/>
    <x v="273"/>
    <n v="1412.55"/>
    <x v="0"/>
    <x v="10"/>
    <x v="1"/>
  </r>
  <r>
    <d v="2022-11-02T00:00:00"/>
    <s v="P0015"/>
    <n v="15"/>
    <x v="0"/>
    <x v="1"/>
    <n v="0"/>
    <x v="27"/>
    <x v="2"/>
    <x v="27"/>
    <x v="3"/>
    <n v="12"/>
    <x v="27"/>
    <x v="153"/>
    <n v="235.79999999999998"/>
    <x v="1"/>
    <x v="10"/>
    <x v="1"/>
  </r>
  <r>
    <d v="2022-11-02T00:00:00"/>
    <s v="P0030"/>
    <n v="15"/>
    <x v="2"/>
    <x v="1"/>
    <n v="0"/>
    <x v="28"/>
    <x v="4"/>
    <x v="28"/>
    <x v="0"/>
    <n v="148"/>
    <x v="28"/>
    <x v="194"/>
    <n v="3019.2"/>
    <x v="1"/>
    <x v="10"/>
    <x v="1"/>
  </r>
  <r>
    <d v="2022-11-02T00:00:00"/>
    <s v="P0035"/>
    <n v="5"/>
    <x v="2"/>
    <x v="1"/>
    <n v="0"/>
    <x v="4"/>
    <x v="4"/>
    <x v="4"/>
    <x v="3"/>
    <n v="5"/>
    <x v="4"/>
    <x v="274"/>
    <n v="33.5"/>
    <x v="1"/>
    <x v="10"/>
    <x v="1"/>
  </r>
  <r>
    <d v="2022-11-03T00:00:00"/>
    <s v="P0020"/>
    <n v="11"/>
    <x v="1"/>
    <x v="0"/>
    <n v="0"/>
    <x v="14"/>
    <x v="0"/>
    <x v="14"/>
    <x v="2"/>
    <n v="61"/>
    <x v="14"/>
    <x v="275"/>
    <n v="838.75"/>
    <x v="2"/>
    <x v="10"/>
    <x v="1"/>
  </r>
  <r>
    <d v="2022-11-04T00:00:00"/>
    <s v="P0008"/>
    <n v="10"/>
    <x v="2"/>
    <x v="0"/>
    <n v="0"/>
    <x v="25"/>
    <x v="3"/>
    <x v="25"/>
    <x v="1"/>
    <n v="83"/>
    <x v="25"/>
    <x v="270"/>
    <n v="946.2"/>
    <x v="3"/>
    <x v="10"/>
    <x v="1"/>
  </r>
  <r>
    <d v="2022-11-05T00:00:00"/>
    <s v="P0019"/>
    <n v="15"/>
    <x v="2"/>
    <x v="1"/>
    <n v="0"/>
    <x v="40"/>
    <x v="2"/>
    <x v="40"/>
    <x v="0"/>
    <n v="150"/>
    <x v="40"/>
    <x v="276"/>
    <n v="3150"/>
    <x v="15"/>
    <x v="10"/>
    <x v="1"/>
  </r>
  <r>
    <d v="2022-11-06T00:00:00"/>
    <s v="P0043"/>
    <n v="13"/>
    <x v="2"/>
    <x v="1"/>
    <n v="0"/>
    <x v="23"/>
    <x v="1"/>
    <x v="23"/>
    <x v="1"/>
    <n v="67"/>
    <x v="23"/>
    <x v="277"/>
    <n v="1080.04"/>
    <x v="16"/>
    <x v="10"/>
    <x v="1"/>
  </r>
  <r>
    <d v="2022-11-06T00:00:00"/>
    <s v="P0015"/>
    <n v="13"/>
    <x v="1"/>
    <x v="0"/>
    <n v="0"/>
    <x v="27"/>
    <x v="2"/>
    <x v="27"/>
    <x v="3"/>
    <n v="12"/>
    <x v="27"/>
    <x v="87"/>
    <n v="204.35999999999999"/>
    <x v="16"/>
    <x v="10"/>
    <x v="1"/>
  </r>
  <r>
    <d v="2022-11-06T00:00:00"/>
    <s v="P0042"/>
    <n v="13"/>
    <x v="2"/>
    <x v="1"/>
    <n v="0"/>
    <x v="10"/>
    <x v="1"/>
    <x v="10"/>
    <x v="0"/>
    <n v="120"/>
    <x v="10"/>
    <x v="278"/>
    <n v="2106"/>
    <x v="16"/>
    <x v="10"/>
    <x v="1"/>
  </r>
  <r>
    <d v="2022-11-07T00:00:00"/>
    <s v="P0040"/>
    <n v="13"/>
    <x v="1"/>
    <x v="1"/>
    <n v="0"/>
    <x v="17"/>
    <x v="1"/>
    <x v="17"/>
    <x v="1"/>
    <n v="90"/>
    <x v="17"/>
    <x v="279"/>
    <n v="1497.6000000000001"/>
    <x v="20"/>
    <x v="10"/>
    <x v="1"/>
  </r>
  <r>
    <d v="2022-11-08T00:00:00"/>
    <s v="P0036"/>
    <n v="11"/>
    <x v="0"/>
    <x v="1"/>
    <n v="0"/>
    <x v="43"/>
    <x v="4"/>
    <x v="43"/>
    <x v="1"/>
    <n v="90"/>
    <x v="43"/>
    <x v="95"/>
    <n v="1059.3"/>
    <x v="21"/>
    <x v="10"/>
    <x v="1"/>
  </r>
  <r>
    <d v="2022-11-08T00:00:00"/>
    <s v="P0019"/>
    <n v="10"/>
    <x v="0"/>
    <x v="0"/>
    <n v="0"/>
    <x v="40"/>
    <x v="2"/>
    <x v="40"/>
    <x v="0"/>
    <n v="150"/>
    <x v="40"/>
    <x v="280"/>
    <n v="2100"/>
    <x v="21"/>
    <x v="10"/>
    <x v="1"/>
  </r>
  <r>
    <d v="2022-11-09T00:00:00"/>
    <s v="P0027"/>
    <n v="8"/>
    <x v="1"/>
    <x v="1"/>
    <n v="0"/>
    <x v="26"/>
    <x v="4"/>
    <x v="26"/>
    <x v="2"/>
    <n v="48"/>
    <x v="26"/>
    <x v="159"/>
    <n v="456.96000000000004"/>
    <x v="4"/>
    <x v="10"/>
    <x v="1"/>
  </r>
  <r>
    <d v="2022-11-10T00:00:00"/>
    <s v="P0018"/>
    <n v="7"/>
    <x v="2"/>
    <x v="0"/>
    <n v="0"/>
    <x v="30"/>
    <x v="2"/>
    <x v="30"/>
    <x v="3"/>
    <n v="37"/>
    <x v="30"/>
    <x v="60"/>
    <n v="344.47"/>
    <x v="26"/>
    <x v="10"/>
    <x v="1"/>
  </r>
  <r>
    <d v="2022-11-13T00:00:00"/>
    <s v="P0027"/>
    <n v="10"/>
    <x v="0"/>
    <x v="1"/>
    <n v="0"/>
    <x v="26"/>
    <x v="4"/>
    <x v="26"/>
    <x v="2"/>
    <n v="48"/>
    <x v="26"/>
    <x v="10"/>
    <n v="571.20000000000005"/>
    <x v="22"/>
    <x v="10"/>
    <x v="1"/>
  </r>
  <r>
    <d v="2022-11-14T00:00:00"/>
    <s v="P0002"/>
    <n v="1"/>
    <x v="2"/>
    <x v="1"/>
    <n v="0"/>
    <x v="29"/>
    <x v="3"/>
    <x v="29"/>
    <x v="1"/>
    <n v="105"/>
    <x v="29"/>
    <x v="261"/>
    <n v="142.80000000000001"/>
    <x v="29"/>
    <x v="10"/>
    <x v="1"/>
  </r>
  <r>
    <d v="2022-11-15T00:00:00"/>
    <s v="P0012"/>
    <n v="14"/>
    <x v="2"/>
    <x v="1"/>
    <n v="0"/>
    <x v="35"/>
    <x v="2"/>
    <x v="35"/>
    <x v="1"/>
    <n v="73"/>
    <x v="35"/>
    <x v="56"/>
    <n v="1318.38"/>
    <x v="17"/>
    <x v="10"/>
    <x v="1"/>
  </r>
  <r>
    <d v="2022-11-16T00:00:00"/>
    <s v="P0017"/>
    <n v="8"/>
    <x v="1"/>
    <x v="0"/>
    <n v="0"/>
    <x v="39"/>
    <x v="2"/>
    <x v="39"/>
    <x v="0"/>
    <n v="134"/>
    <x v="39"/>
    <x v="281"/>
    <n v="1254.24"/>
    <x v="23"/>
    <x v="10"/>
    <x v="1"/>
  </r>
  <r>
    <d v="2022-11-18T00:00:00"/>
    <s v="P0034"/>
    <n v="8"/>
    <x v="2"/>
    <x v="1"/>
    <n v="0"/>
    <x v="13"/>
    <x v="4"/>
    <x v="13"/>
    <x v="2"/>
    <n v="55"/>
    <x v="13"/>
    <x v="27"/>
    <n v="466.4"/>
    <x v="7"/>
    <x v="10"/>
    <x v="1"/>
  </r>
  <r>
    <d v="2022-11-21T00:00:00"/>
    <s v="P0020"/>
    <n v="6"/>
    <x v="2"/>
    <x v="1"/>
    <n v="0"/>
    <x v="14"/>
    <x v="0"/>
    <x v="14"/>
    <x v="2"/>
    <n v="61"/>
    <x v="14"/>
    <x v="282"/>
    <n v="457.5"/>
    <x v="10"/>
    <x v="10"/>
    <x v="1"/>
  </r>
  <r>
    <d v="2022-11-23T00:00:00"/>
    <s v="P0036"/>
    <n v="12"/>
    <x v="1"/>
    <x v="0"/>
    <n v="0"/>
    <x v="43"/>
    <x v="4"/>
    <x v="43"/>
    <x v="1"/>
    <n v="90"/>
    <x v="43"/>
    <x v="1"/>
    <n v="1155.5999999999999"/>
    <x v="19"/>
    <x v="10"/>
    <x v="1"/>
  </r>
  <r>
    <d v="2022-11-25T00:00:00"/>
    <s v="P0004"/>
    <n v="5"/>
    <x v="2"/>
    <x v="1"/>
    <n v="0"/>
    <x v="3"/>
    <x v="3"/>
    <x v="3"/>
    <x v="2"/>
    <n v="44"/>
    <x v="3"/>
    <x v="3"/>
    <n v="244.20000000000002"/>
    <x v="11"/>
    <x v="10"/>
    <x v="1"/>
  </r>
  <r>
    <d v="2022-11-26T00:00:00"/>
    <s v="P0032"/>
    <n v="5"/>
    <x v="2"/>
    <x v="0"/>
    <n v="0"/>
    <x v="18"/>
    <x v="4"/>
    <x v="18"/>
    <x v="1"/>
    <n v="89"/>
    <x v="18"/>
    <x v="283"/>
    <n v="587.4"/>
    <x v="12"/>
    <x v="10"/>
    <x v="1"/>
  </r>
  <r>
    <d v="2022-11-27T00:00:00"/>
    <s v="P0034"/>
    <n v="15"/>
    <x v="2"/>
    <x v="0"/>
    <n v="0"/>
    <x v="13"/>
    <x v="4"/>
    <x v="13"/>
    <x v="2"/>
    <n v="55"/>
    <x v="13"/>
    <x v="284"/>
    <n v="874.5"/>
    <x v="13"/>
    <x v="10"/>
    <x v="1"/>
  </r>
  <r>
    <d v="2022-11-28T00:00:00"/>
    <s v="P0031"/>
    <n v="8"/>
    <x v="2"/>
    <x v="1"/>
    <n v="0"/>
    <x v="5"/>
    <x v="4"/>
    <x v="5"/>
    <x v="1"/>
    <n v="93"/>
    <x v="5"/>
    <x v="285"/>
    <n v="833.28"/>
    <x v="14"/>
    <x v="10"/>
    <x v="1"/>
  </r>
  <r>
    <d v="2022-11-30T00:00:00"/>
    <s v="P0015"/>
    <n v="2"/>
    <x v="2"/>
    <x v="0"/>
    <n v="0"/>
    <x v="27"/>
    <x v="2"/>
    <x v="27"/>
    <x v="3"/>
    <n v="12"/>
    <x v="27"/>
    <x v="118"/>
    <n v="31.439999999999998"/>
    <x v="24"/>
    <x v="10"/>
    <x v="1"/>
  </r>
  <r>
    <d v="2022-12-03T00:00:00"/>
    <s v="P0028"/>
    <n v="5"/>
    <x v="0"/>
    <x v="1"/>
    <n v="0"/>
    <x v="33"/>
    <x v="4"/>
    <x v="33"/>
    <x v="3"/>
    <n v="37"/>
    <x v="33"/>
    <x v="260"/>
    <n v="209.05"/>
    <x v="2"/>
    <x v="11"/>
    <x v="1"/>
  </r>
  <r>
    <d v="2022-12-04T00:00:00"/>
    <s v="P0026"/>
    <n v="10"/>
    <x v="2"/>
    <x v="1"/>
    <n v="0"/>
    <x v="42"/>
    <x v="4"/>
    <x v="42"/>
    <x v="3"/>
    <n v="18"/>
    <x v="42"/>
    <x v="153"/>
    <n v="246.6"/>
    <x v="3"/>
    <x v="11"/>
    <x v="1"/>
  </r>
  <r>
    <d v="2022-12-04T00:00:00"/>
    <s v="P0044"/>
    <n v="15"/>
    <x v="2"/>
    <x v="1"/>
    <n v="0"/>
    <x v="11"/>
    <x v="1"/>
    <x v="11"/>
    <x v="1"/>
    <n v="76"/>
    <x v="11"/>
    <x v="125"/>
    <n v="1231.2"/>
    <x v="3"/>
    <x v="11"/>
    <x v="1"/>
  </r>
  <r>
    <d v="2022-12-07T00:00:00"/>
    <s v="P0038"/>
    <n v="12"/>
    <x v="2"/>
    <x v="1"/>
    <n v="0"/>
    <x v="1"/>
    <x v="1"/>
    <x v="1"/>
    <x v="1"/>
    <n v="72"/>
    <x v="1"/>
    <x v="286"/>
    <n v="959.04"/>
    <x v="20"/>
    <x v="11"/>
    <x v="1"/>
  </r>
  <r>
    <d v="2022-12-07T00:00:00"/>
    <s v="P0016"/>
    <n v="13"/>
    <x v="2"/>
    <x v="0"/>
    <n v="0"/>
    <x v="21"/>
    <x v="2"/>
    <x v="21"/>
    <x v="3"/>
    <n v="13"/>
    <x v="21"/>
    <x v="30"/>
    <n v="216.32"/>
    <x v="20"/>
    <x v="11"/>
    <x v="1"/>
  </r>
  <r>
    <d v="2022-12-07T00:00:00"/>
    <s v="P0038"/>
    <n v="5"/>
    <x v="2"/>
    <x v="1"/>
    <n v="0"/>
    <x v="1"/>
    <x v="1"/>
    <x v="1"/>
    <x v="1"/>
    <n v="72"/>
    <x v="1"/>
    <x v="72"/>
    <n v="399.6"/>
    <x v="20"/>
    <x v="11"/>
    <x v="1"/>
  </r>
  <r>
    <d v="2022-12-11T00:00:00"/>
    <s v="P0027"/>
    <n v="5"/>
    <x v="2"/>
    <x v="0"/>
    <n v="0"/>
    <x v="26"/>
    <x v="4"/>
    <x v="26"/>
    <x v="2"/>
    <n v="48"/>
    <x v="26"/>
    <x v="94"/>
    <n v="285.60000000000002"/>
    <x v="5"/>
    <x v="11"/>
    <x v="1"/>
  </r>
  <r>
    <d v="2022-12-11T00:00:00"/>
    <s v="P0013"/>
    <n v="9"/>
    <x v="0"/>
    <x v="0"/>
    <n v="0"/>
    <x v="2"/>
    <x v="2"/>
    <x v="2"/>
    <x v="1"/>
    <n v="112"/>
    <x v="2"/>
    <x v="154"/>
    <n v="1098.72"/>
    <x v="5"/>
    <x v="11"/>
    <x v="1"/>
  </r>
  <r>
    <d v="2022-12-11T00:00:00"/>
    <s v="P0014"/>
    <n v="10"/>
    <x v="1"/>
    <x v="1"/>
    <n v="0"/>
    <x v="9"/>
    <x v="2"/>
    <x v="9"/>
    <x v="1"/>
    <n v="112"/>
    <x v="9"/>
    <x v="287"/>
    <n v="1467.2"/>
    <x v="5"/>
    <x v="11"/>
    <x v="1"/>
  </r>
  <r>
    <d v="2022-12-12T00:00:00"/>
    <s v="P0030"/>
    <n v="9"/>
    <x v="0"/>
    <x v="1"/>
    <n v="0"/>
    <x v="28"/>
    <x v="4"/>
    <x v="28"/>
    <x v="0"/>
    <n v="148"/>
    <x v="28"/>
    <x v="69"/>
    <n v="1811.52"/>
    <x v="6"/>
    <x v="11"/>
    <x v="1"/>
  </r>
  <r>
    <d v="2022-12-12T00:00:00"/>
    <s v="P0041"/>
    <n v="10"/>
    <x v="0"/>
    <x v="0"/>
    <n v="0"/>
    <x v="41"/>
    <x v="1"/>
    <x v="41"/>
    <x v="0"/>
    <n v="138"/>
    <x v="41"/>
    <x v="235"/>
    <n v="1738.8"/>
    <x v="6"/>
    <x v="11"/>
    <x v="1"/>
  </r>
  <r>
    <d v="2022-12-14T00:00:00"/>
    <s v="P0005"/>
    <n v="4"/>
    <x v="2"/>
    <x v="1"/>
    <n v="0"/>
    <x v="24"/>
    <x v="3"/>
    <x v="24"/>
    <x v="0"/>
    <n v="133"/>
    <x v="24"/>
    <x v="130"/>
    <n v="622.44000000000005"/>
    <x v="29"/>
    <x v="11"/>
    <x v="1"/>
  </r>
  <r>
    <d v="2022-12-15T00:00:00"/>
    <s v="P0009"/>
    <n v="13"/>
    <x v="2"/>
    <x v="0"/>
    <n v="0"/>
    <x v="37"/>
    <x v="3"/>
    <x v="37"/>
    <x v="3"/>
    <n v="6"/>
    <x v="37"/>
    <x v="88"/>
    <n v="102.17999999999999"/>
    <x v="17"/>
    <x v="11"/>
    <x v="1"/>
  </r>
  <r>
    <d v="2022-12-19T00:00:00"/>
    <s v="P0044"/>
    <n v="7"/>
    <x v="2"/>
    <x v="0"/>
    <n v="0"/>
    <x v="11"/>
    <x v="1"/>
    <x v="11"/>
    <x v="1"/>
    <n v="76"/>
    <x v="11"/>
    <x v="130"/>
    <n v="574.55999999999995"/>
    <x v="8"/>
    <x v="11"/>
    <x v="1"/>
  </r>
  <r>
    <d v="2022-12-19T00:00:00"/>
    <s v="P0011"/>
    <n v="14"/>
    <x v="2"/>
    <x v="1"/>
    <n v="0"/>
    <x v="31"/>
    <x v="2"/>
    <x v="31"/>
    <x v="2"/>
    <n v="44"/>
    <x v="31"/>
    <x v="189"/>
    <n v="677.6"/>
    <x v="8"/>
    <x v="11"/>
    <x v="1"/>
  </r>
  <r>
    <d v="2022-12-19T00:00:00"/>
    <s v="P0009"/>
    <n v="11"/>
    <x v="1"/>
    <x v="0"/>
    <n v="0"/>
    <x v="37"/>
    <x v="3"/>
    <x v="37"/>
    <x v="3"/>
    <n v="6"/>
    <x v="37"/>
    <x v="288"/>
    <n v="86.46"/>
    <x v="8"/>
    <x v="11"/>
    <x v="1"/>
  </r>
  <r>
    <d v="2022-12-21T00:00:00"/>
    <s v="P0006"/>
    <n v="10"/>
    <x v="2"/>
    <x v="0"/>
    <n v="0"/>
    <x v="15"/>
    <x v="3"/>
    <x v="15"/>
    <x v="1"/>
    <n v="75"/>
    <x v="15"/>
    <x v="107"/>
    <n v="855"/>
    <x v="10"/>
    <x v="11"/>
    <x v="1"/>
  </r>
  <r>
    <d v="2022-12-29T00:00:00"/>
    <s v="P0008"/>
    <n v="15"/>
    <x v="2"/>
    <x v="0"/>
    <n v="0"/>
    <x v="25"/>
    <x v="3"/>
    <x v="25"/>
    <x v="1"/>
    <n v="83"/>
    <x v="25"/>
    <x v="89"/>
    <n v="1419.3000000000002"/>
    <x v="28"/>
    <x v="11"/>
    <x v="1"/>
  </r>
  <r>
    <d v="2022-12-29T00:00:00"/>
    <s v="P0042"/>
    <n v="1"/>
    <x v="0"/>
    <x v="1"/>
    <n v="0"/>
    <x v="10"/>
    <x v="1"/>
    <x v="10"/>
    <x v="0"/>
    <n v="120"/>
    <x v="10"/>
    <x v="68"/>
    <n v="162"/>
    <x v="28"/>
    <x v="11"/>
    <x v="1"/>
  </r>
  <r>
    <d v="2022-12-30T00:00:00"/>
    <s v="P0041"/>
    <n v="14"/>
    <x v="2"/>
    <x v="0"/>
    <n v="0"/>
    <x v="41"/>
    <x v="1"/>
    <x v="41"/>
    <x v="0"/>
    <n v="138"/>
    <x v="41"/>
    <x v="183"/>
    <n v="2434.3199999999997"/>
    <x v="24"/>
    <x v="11"/>
    <x v="1"/>
  </r>
  <r>
    <d v="2022-12-31T00:00:00"/>
    <s v="P0033"/>
    <n v="12"/>
    <x v="1"/>
    <x v="0"/>
    <n v="0"/>
    <x v="38"/>
    <x v="4"/>
    <x v="38"/>
    <x v="1"/>
    <n v="95"/>
    <x v="38"/>
    <x v="125"/>
    <n v="1436.4"/>
    <x v="25"/>
    <x v="11"/>
    <x v="1"/>
  </r>
  <r>
    <d v="2022-12-31T00:00:00"/>
    <s v="P0011"/>
    <n v="6"/>
    <x v="1"/>
    <x v="0"/>
    <n v="0"/>
    <x v="31"/>
    <x v="2"/>
    <x v="31"/>
    <x v="2"/>
    <n v="44"/>
    <x v="31"/>
    <x v="166"/>
    <n v="290.39999999999998"/>
    <x v="25"/>
    <x v="11"/>
    <x v="1"/>
  </r>
  <r>
    <d v="2022-12-31T00:00:00"/>
    <s v="P0011"/>
    <n v="3"/>
    <x v="0"/>
    <x v="1"/>
    <n v="0"/>
    <x v="31"/>
    <x v="2"/>
    <x v="31"/>
    <x v="2"/>
    <n v="44"/>
    <x v="31"/>
    <x v="165"/>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FF85FD-E7FA-4E68-93E4-2B5018A464D5}"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P1:AQ3" firstHeaderRow="1" firstDataRow="1" firstDataCol="1"/>
  <pivotFields count="17">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3" baseField="0" baseItem="0" numFmtId="165"/>
  </dataFields>
  <chartFormats count="15">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2" format="5">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4" count="1" selected="0">
            <x v="0"/>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4" count="1" selected="0">
            <x v="0"/>
          </reference>
        </references>
      </pivotArea>
    </chartFormat>
    <chartFormat chart="9"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138569-9DAD-46D7-A151-1A56D20823C4}" name="Month"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13" firstHeaderRow="0"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2" baseField="0" baseItem="0" numFmtId="165"/>
    <dataField name="Sum of TOTAL SELLING VALUE" fld="1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C92592-0415-4706-863A-A2D76D945961}"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1:B32"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3" baseField="0" baseItem="0" numFmtId="165"/>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7AB2A8-5C8B-4A45-9A67-AB714CD222BF}"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2" baseField="0" baseItem="0" numFmtId="165"/>
    <dataField name="Sum of TOTAL SELLING VALUE" fld="1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0DAF51-0BAA-4DC6-8323-4C66C931CCA2}" name="ProductWis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Q2:T46" firstHeaderRow="0" firstDataRow="1" firstDataCol="2"/>
  <pivotFields count="17">
    <pivotField compact="0" numFmtId="14" outline="0" showAll="0" defaultSubtotal="0"/>
    <pivotField compact="0" outline="0" showAll="0" defaultSubtotal="0"/>
    <pivotField dataField="1"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items count="5">
        <item x="3"/>
        <item x="2"/>
        <item x="0"/>
        <item x="4"/>
        <item x="1"/>
      </items>
    </pivotField>
    <pivotField compact="0" outline="0" showAll="0" defaultSubtotal="0"/>
    <pivotField axis="axisRow" compact="0" outline="0" showAll="0" defaultSubtotal="0">
      <items count="4">
        <item x="0"/>
        <item x="2"/>
        <item x="3"/>
        <item x="1"/>
      </items>
    </pivotField>
    <pivotField compact="0" numFmtId="165" outline="0" showAll="0" defaultSubtotal="0"/>
    <pivotField compact="0" numFmtId="165" outline="0" showAll="0" defaultSubtotal="0"/>
    <pivotField compact="0" numFmtId="165" outline="0" showAll="0" defaultSubtotal="0"/>
    <pivotField dataField="1" compact="0" numFmtId="165" outline="0" showAll="0" defaultSubtotal="0"/>
    <pivotField compact="0" outline="0"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s>
  <rowFields count="2">
    <field x="6"/>
    <field x="9"/>
  </rowFields>
  <rowItems count="44">
    <i>
      <x/>
      <x v="3"/>
    </i>
    <i>
      <x v="1"/>
      <x v="3"/>
    </i>
    <i>
      <x v="2"/>
      <x v="3"/>
    </i>
    <i>
      <x v="3"/>
      <x v="1"/>
    </i>
    <i>
      <x v="4"/>
      <x/>
    </i>
    <i>
      <x v="5"/>
      <x v="3"/>
    </i>
    <i>
      <x v="6"/>
      <x v="1"/>
    </i>
    <i>
      <x v="7"/>
      <x v="3"/>
    </i>
    <i>
      <x v="8"/>
      <x v="2"/>
    </i>
    <i>
      <x v="9"/>
      <x/>
    </i>
    <i>
      <x v="10"/>
      <x v="1"/>
    </i>
    <i>
      <x v="11"/>
      <x v="3"/>
    </i>
    <i>
      <x v="12"/>
      <x v="3"/>
    </i>
    <i>
      <x v="13"/>
      <x v="3"/>
    </i>
    <i>
      <x v="14"/>
      <x v="2"/>
    </i>
    <i>
      <x v="15"/>
      <x v="2"/>
    </i>
    <i>
      <x v="16"/>
      <x/>
    </i>
    <i>
      <x v="17"/>
      <x v="2"/>
    </i>
    <i>
      <x v="18"/>
      <x/>
    </i>
    <i>
      <x v="19"/>
      <x v="1"/>
    </i>
    <i>
      <x v="20"/>
      <x/>
    </i>
    <i>
      <x v="21"/>
      <x/>
    </i>
    <i>
      <x v="22"/>
      <x/>
    </i>
    <i>
      <x v="23"/>
      <x/>
    </i>
    <i>
      <x v="24"/>
      <x v="2"/>
    </i>
    <i>
      <x v="25"/>
      <x v="2"/>
    </i>
    <i>
      <x v="26"/>
      <x v="1"/>
    </i>
    <i>
      <x v="27"/>
      <x v="2"/>
    </i>
    <i>
      <x v="28"/>
      <x v="1"/>
    </i>
    <i>
      <x v="29"/>
      <x/>
    </i>
    <i>
      <x v="30"/>
      <x v="3"/>
    </i>
    <i>
      <x v="31"/>
      <x v="3"/>
    </i>
    <i>
      <x v="32"/>
      <x v="3"/>
    </i>
    <i>
      <x v="33"/>
      <x v="1"/>
    </i>
    <i>
      <x v="34"/>
      <x v="2"/>
    </i>
    <i>
      <x v="35"/>
      <x v="3"/>
    </i>
    <i>
      <x v="36"/>
      <x v="3"/>
    </i>
    <i>
      <x v="37"/>
      <x v="3"/>
    </i>
    <i>
      <x v="38"/>
      <x v="2"/>
    </i>
    <i>
      <x v="39"/>
      <x v="3"/>
    </i>
    <i>
      <x v="40"/>
      <x/>
    </i>
    <i>
      <x v="41"/>
      <x/>
    </i>
    <i>
      <x v="42"/>
      <x v="3"/>
    </i>
    <i>
      <x v="43"/>
      <x v="3"/>
    </i>
  </rowItems>
  <colFields count="1">
    <field x="-2"/>
  </colFields>
  <colItems count="2">
    <i>
      <x/>
    </i>
    <i i="1">
      <x v="1"/>
    </i>
  </colItems>
  <dataFields count="2">
    <dataField name="Sum of TOTAL SELLING VALUE" fld="13" baseField="0" baseItem="0" numFmtId="165"/>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BB872-8EE5-4D19-A0E6-8EAD0C837D97}"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F2:AG7"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3"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EBAB995-B9AE-4BF8-B180-66B03F583649}"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M1:AN4" firstHeaderRow="1" firstDataRow="1" firstDataCol="1"/>
  <pivotFields count="17">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numFmtId="165" showAll="0"/>
    <pivotField numFmtId="165"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165"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3" baseField="0" baseItem="0" numFmtId="165"/>
  </dataField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3" count="1" selected="0">
            <x v="0"/>
          </reference>
        </references>
      </pivotArea>
    </chartFormat>
    <chartFormat chart="8" format="2">
      <pivotArea type="data" outline="0" fieldPosition="0">
        <references count="2">
          <reference field="4294967294" count="1" selected="0">
            <x v="0"/>
          </reference>
          <reference field="3" count="1" selected="0">
            <x v="1"/>
          </reference>
        </references>
      </pivotArea>
    </chartFormat>
    <chartFormat chart="8" format="3">
      <pivotArea type="data" outline="0" fieldPosition="0">
        <references count="2">
          <reference field="4294967294" count="1" selected="0">
            <x v="0"/>
          </reference>
          <reference field="3" count="1" selected="0">
            <x v="2"/>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3" count="1" selected="0">
            <x v="0"/>
          </reference>
        </references>
      </pivotArea>
    </chartFormat>
    <chartFormat chart="10" format="6">
      <pivotArea type="data" outline="0" fieldPosition="0">
        <references count="2">
          <reference field="4294967294" count="1" selected="0">
            <x v="0"/>
          </reference>
          <reference field="3" count="1" selected="0">
            <x v="1"/>
          </reference>
        </references>
      </pivotArea>
    </chartFormat>
    <chartFormat chart="10" format="7">
      <pivotArea type="data" outline="0" fieldPosition="0">
        <references count="2">
          <reference field="4294967294" count="1" selected="0">
            <x v="0"/>
          </reference>
          <reference field="3"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3" count="1" selected="0">
            <x v="0"/>
          </reference>
        </references>
      </pivotArea>
    </chartFormat>
    <chartFormat chart="11" format="10">
      <pivotArea type="data" outline="0" fieldPosition="0">
        <references count="2">
          <reference field="4294967294" count="1" selected="0">
            <x v="0"/>
          </reference>
          <reference field="3" count="1" selected="0">
            <x v="1"/>
          </reference>
        </references>
      </pivotArea>
    </chartFormat>
    <chartFormat chart="11" format="11">
      <pivotArea type="data" outline="0" fieldPosition="0">
        <references count="2">
          <reference field="4294967294" count="1" selected="0">
            <x v="0"/>
          </reference>
          <reference field="3" count="1" selected="0">
            <x v="2"/>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3" count="1" selected="0">
            <x v="0"/>
          </reference>
        </references>
      </pivotArea>
    </chartFormat>
    <chartFormat chart="12" format="10">
      <pivotArea type="data" outline="0" fieldPosition="0">
        <references count="2">
          <reference field="4294967294" count="1" selected="0">
            <x v="0"/>
          </reference>
          <reference field="3" count="1" selected="0">
            <x v="1"/>
          </reference>
        </references>
      </pivotArea>
    </chartFormat>
    <chartFormat chart="12" format="11">
      <pivotArea type="data" outline="0" fieldPosition="0">
        <references count="2">
          <reference field="4294967294" count="1" selected="0">
            <x v="0"/>
          </reference>
          <reference field="3" count="1" selected="0">
            <x v="2"/>
          </reference>
        </references>
      </pivotArea>
    </chartFormat>
    <chartFormat chart="13" format="12" series="1">
      <pivotArea type="data" outline="0" fieldPosition="0">
        <references count="1">
          <reference field="4294967294" count="1" selected="0">
            <x v="0"/>
          </reference>
        </references>
      </pivotArea>
    </chartFormat>
    <chartFormat chart="13" format="13">
      <pivotArea type="data" outline="0" fieldPosition="0">
        <references count="2">
          <reference field="4294967294" count="1" selected="0">
            <x v="0"/>
          </reference>
          <reference field="3" count="1" selected="0">
            <x v="0"/>
          </reference>
        </references>
      </pivotArea>
    </chartFormat>
    <chartFormat chart="13" format="14">
      <pivotArea type="data" outline="0" fieldPosition="0">
        <references count="2">
          <reference field="4294967294" count="1" selected="0">
            <x v="0"/>
          </reference>
          <reference field="3" count="1" selected="0">
            <x v="1"/>
          </reference>
        </references>
      </pivotArea>
    </chartFormat>
    <chartFormat chart="13" format="15">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2313EF3F-70CB-4168-97CC-0F7E519F68DF}" sourceName="PAYMENT MODE">
  <pivotTables>
    <pivotTable tabId="3" name="Daily"/>
    <pivotTable tabId="3" name="CategoryWise"/>
    <pivotTable tabId="3" name="Month"/>
    <pivotTable tabId="3" name="ProductWise"/>
    <pivotTable tabId="3" name="Salestype"/>
    <pivotTable tabId="3" name="Totalsales"/>
  </pivotTables>
  <data>
    <tabular pivotCacheId="1571794680">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A3D98B11-3A8D-4153-9077-17C488ABCB97}" sourceName="SALE TYPE">
  <pivotTables>
    <pivotTable tabId="3" name="Daily"/>
    <pivotTable tabId="3" name="CategoryWise"/>
    <pivotTable tabId="3" name="Month"/>
    <pivotTable tabId="3" name="PaymentMode"/>
    <pivotTable tabId="3" name="ProductWise"/>
    <pivotTable tabId="3" name="Totalsales"/>
  </pivotTables>
  <data>
    <tabular pivotCacheId="157179468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5C842BD-2CD4-40AA-BE1D-8FE94D6755BE}" sourceName="MONTH">
  <pivotTables>
    <pivotTable tabId="3" name="Daily"/>
    <pivotTable tabId="3" name="CategoryWise"/>
    <pivotTable tabId="3" name="PaymentMode"/>
    <pivotTable tabId="3" name="ProductWise"/>
    <pivotTable tabId="3" name="Salestype"/>
    <pivotTable tabId="3" name="Totalsales"/>
  </pivotTables>
  <data>
    <tabular pivotCacheId="1571794680">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4A58F21-2196-4FC5-90F5-983B9224F92B}" sourceName="YEAR">
  <pivotTables>
    <pivotTable tabId="3" name="Daily"/>
    <pivotTable tabId="3" name="CategoryWise"/>
    <pivotTable tabId="3" name="Month"/>
    <pivotTable tabId="3" name="PaymentMode"/>
    <pivotTable tabId="3" name="ProductWise"/>
    <pivotTable tabId="3" name="Salestype"/>
    <pivotTable tabId="3" name="Totalsales"/>
  </pivotTables>
  <data>
    <tabular pivotCacheId="157179468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E26BF9B5-5859-42CA-A490-45009B89D27E}" cache="Slicer_PAYMENT_MODE" caption="PAYMENT MODE" columnCount="2" style="SLICER" rowHeight="234950"/>
  <slicer name="SALE TYPE" xr10:uid="{25D67B94-3F3F-4589-A2A6-F4EB95B5AC64}" cache="Slicer_SALE_TYPE" caption="SALE TYPE" columnCount="3" style="SLICER" rowHeight="234950"/>
  <slicer name="MONTH" xr10:uid="{7A0964B2-0275-4FF1-838B-C233119B2232}" cache="Slicer_MONTH" caption="MONTH" style="SLICER" rowHeight="234950"/>
  <slicer name="YEAR" xr10:uid="{C0C7B661-C8C1-4C5C-B69E-13A38C72649A}" cache="Slicer_YEAR" caption="YEAR"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Q528" totalsRowShown="0" headerRowDxfId="27" headerRowBorderDxfId="26">
  <autoFilter ref="A1:Q528" xr:uid="{60351B27-4213-4B50-AF1E-6DD234ED1CD8}"/>
  <sortState xmlns:xlrd2="http://schemas.microsoft.com/office/spreadsheetml/2017/richdata2" ref="A2:E527">
    <sortCondition ref="A1:A527"/>
  </sortState>
  <tableColumns count="17">
    <tableColumn id="1" xr3:uid="{7E2D9722-C99A-4D79-AD8A-A4AF24D31B15}" name="DATE" dataDxfId="25"/>
    <tableColumn id="3" xr3:uid="{1B687DA1-746A-409E-8132-464ADA2D65F7}" name="PRODUCT ID" dataDxfId="24"/>
    <tableColumn id="2" xr3:uid="{3D21C161-3520-4EEB-95C2-BC89A67F811B}" name="QUANTITY" dataDxfId="23"/>
    <tableColumn id="4" xr3:uid="{51AFA112-3989-4C7A-B537-003512753602}" name="SALE TYPE" dataDxfId="22"/>
    <tableColumn id="5" xr3:uid="{057B8FDA-60FB-4816-999C-2030B688B9CF}" name="PAYMENT MODE" dataDxfId="21"/>
    <tableColumn id="6" xr3:uid="{A77A9445-20AF-4122-92EB-C3706E536AB4}" name="DISCOUNT %" dataDxfId="20"/>
    <tableColumn id="7" xr3:uid="{8A4887D3-96BE-48EA-B3D5-0CD546AB7A93}" name="PRODUCT ID2" dataDxfId="19">
      <calculatedColumnFormula>VLOOKUP(InputData[[#This Row],[PRODUCT ID]],MasterData[],2,0)</calculatedColumnFormula>
    </tableColumn>
    <tableColumn id="8" xr3:uid="{53104581-DD38-4131-B024-1C68DFEA4F53}" name="PRODUCT" dataDxfId="18">
      <calculatedColumnFormula>VLOOKUP(InputData[[#This Row],[PRODUCT ID]],MasterData[],3,0)</calculatedColumnFormula>
    </tableColumn>
    <tableColumn id="9" xr3:uid="{A0E2FB86-6D06-4C1F-97E9-50B38EFB4EED}" name="CATEGORY" dataDxfId="17">
      <calculatedColumnFormula>VLOOKUP(InputData[[#This Row],[PRODUCT ID]],MasterData[],2,0)</calculatedColumnFormula>
    </tableColumn>
    <tableColumn id="10" xr3:uid="{591A8AA4-74D9-4193-AAC8-AF531012CFAD}" name="UOM" dataDxfId="16">
      <calculatedColumnFormula>VLOOKUP(InputData[[#This Row],[PRODUCT ID]],MasterData[],4,0)</calculatedColumnFormula>
    </tableColumn>
    <tableColumn id="11" xr3:uid="{2779EA0E-0CF2-47A3-98C8-F0195F5D16FB}" name="BUYING PRIZE" dataDxfId="15">
      <calculatedColumnFormula>VLOOKUP(InputData[[#This Row],[PRODUCT ID]],MasterData[],5,0)</calculatedColumnFormula>
    </tableColumn>
    <tableColumn id="12" xr3:uid="{E3AB4409-2541-4965-A2AB-9442AC2ECD80}" name="SELLING PRICE" dataDxfId="14">
      <calculatedColumnFormula>VLOOKUP(InputData[[#This Row],[PRODUCT ID]],MasterData[],6,0)</calculatedColumnFormula>
    </tableColumn>
    <tableColumn id="13" xr3:uid="{596B6C57-5AB1-44D7-A774-D9D50CB86A4C}" name="TOTAL BUYING VALUE" dataDxfId="13">
      <calculatedColumnFormula>InputData[[#This Row],[BUYING PRIZE]]*InputData[[#This Row],[QUANTITY]]</calculatedColumnFormula>
    </tableColumn>
    <tableColumn id="14" xr3:uid="{FA32F1C9-C6C1-4E39-9DF2-1FD8ADC633F7}" name="TOTAL SELLING VALUE" dataDxfId="12">
      <calculatedColumnFormula>InputData[[#This Row],[SELLING PRICE]]*InputData[[#This Row],[QUANTITY]]*(1-InputData[[#This Row],[DISCOUNT %]])</calculatedColumnFormula>
    </tableColumn>
    <tableColumn id="15" xr3:uid="{E15806E6-4A88-467B-AB7D-32C87C53C110}" name="DAY" dataDxfId="11">
      <calculatedColumnFormula>DAY(InputData[[#This Row],[DATE]])</calculatedColumnFormula>
    </tableColumn>
    <tableColumn id="16" xr3:uid="{D70DC207-78B1-4127-9313-03D31F9FC225}" name="MONTH" dataDxfId="10">
      <calculatedColumnFormula>TEXT(InputData[[#This Row],[DATE]],"mmm")</calculatedColumnFormula>
    </tableColumn>
    <tableColumn id="17" xr3:uid="{88FF34CA-32CC-4CE3-AA94-6DDFBB6413F9}"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Q528"/>
  <sheetViews>
    <sheetView topLeftCell="E1" workbookViewId="0">
      <selection activeCell="I5" sqref="I5"/>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6.21875" customWidth="1"/>
    <col min="8" max="8" width="13.33203125" customWidth="1"/>
    <col min="9" max="10" width="9.88671875" bestFit="1" customWidth="1"/>
    <col min="11" max="11" width="17.21875" style="8" bestFit="1" customWidth="1"/>
    <col min="12" max="12" width="17.77734375" style="8" bestFit="1" customWidth="1"/>
    <col min="13" max="13" width="24.21875" style="8" bestFit="1" customWidth="1"/>
    <col min="14" max="14" width="24.5546875" style="8" bestFit="1" customWidth="1"/>
  </cols>
  <sheetData>
    <row r="1" spans="1:17" ht="15" thickBot="1" x14ac:dyDescent="0.35">
      <c r="A1" s="2" t="s">
        <v>100</v>
      </c>
      <c r="B1" s="2" t="s">
        <v>0</v>
      </c>
      <c r="C1" s="2" t="s">
        <v>101</v>
      </c>
      <c r="D1" s="2" t="s">
        <v>102</v>
      </c>
      <c r="E1" s="2" t="s">
        <v>103</v>
      </c>
      <c r="F1" s="2" t="s">
        <v>104</v>
      </c>
      <c r="G1" s="2" t="s">
        <v>114</v>
      </c>
      <c r="H1" s="2" t="s">
        <v>1</v>
      </c>
      <c r="I1" s="2" t="s">
        <v>2</v>
      </c>
      <c r="J1" s="2" t="s">
        <v>3</v>
      </c>
      <c r="K1" s="7" t="s">
        <v>4</v>
      </c>
      <c r="L1" s="7" t="s">
        <v>5</v>
      </c>
      <c r="M1" s="7" t="s">
        <v>115</v>
      </c>
      <c r="N1" s="7" t="s">
        <v>116</v>
      </c>
      <c r="O1" s="2" t="s">
        <v>117</v>
      </c>
      <c r="P1" s="2" t="s">
        <v>118</v>
      </c>
      <c r="Q1" s="2" t="s">
        <v>119</v>
      </c>
    </row>
    <row r="2" spans="1:17"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ID]],MasterData[],2,0)</f>
        <v>Product24</v>
      </c>
      <c r="J2" t="str">
        <f>VLOOKUP(InputData[[#This Row],[PRODUCT ID]],MasterData[],4,0)</f>
        <v>Ft</v>
      </c>
      <c r="K2" s="8">
        <f>VLOOKUP(InputData[[#This Row],[PRODUCT ID]],MasterData[],5,0)</f>
        <v>144</v>
      </c>
      <c r="L2" s="8">
        <f>VLOOKUP(InputData[[#This Row],[PRODUCT ID]],MasterData[],6,0)</f>
        <v>156.96</v>
      </c>
      <c r="M2" s="8">
        <f>InputData[[#This Row],[BUYING PRIZE]]*InputData[[#This Row],[QUANTITY]]</f>
        <v>1296</v>
      </c>
      <c r="N2" s="8">
        <f>InputData[[#This Row],[SELLING PRICE]]*InputData[[#This Row],[QUANTITY]]*(1-InputData[[#This Row],[DISCOUNT %]])</f>
        <v>1412.64</v>
      </c>
      <c r="O2">
        <f>DAY(InputData[[#This Row],[DATE]])</f>
        <v>1</v>
      </c>
      <c r="P2" t="str">
        <f>TEXT(InputData[[#This Row],[DATE]],"mmm")</f>
        <v>Jan</v>
      </c>
      <c r="Q2">
        <f>YEAR(InputData[[#This Row],[DATE]])</f>
        <v>2021</v>
      </c>
    </row>
    <row r="3" spans="1:17"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ID]],MasterData[],2,0)</f>
        <v>Product38</v>
      </c>
      <c r="J3" t="str">
        <f>VLOOKUP(InputData[[#This Row],[PRODUCT ID]],MasterData[],4,0)</f>
        <v>Kg</v>
      </c>
      <c r="K3" s="8">
        <f>VLOOKUP(InputData[[#This Row],[PRODUCT ID]],MasterData[],5,0)</f>
        <v>72</v>
      </c>
      <c r="L3" s="8">
        <f>VLOOKUP(InputData[[#This Row],[PRODUCT ID]],MasterData[],6,0)</f>
        <v>79.92</v>
      </c>
      <c r="M3" s="8">
        <f>InputData[[#This Row],[BUYING PRIZE]]*InputData[[#This Row],[QUANTITY]]</f>
        <v>1080</v>
      </c>
      <c r="N3" s="8">
        <f>InputData[[#This Row],[SELLING PRICE]]*InputData[[#This Row],[QUANTITY]]*(1-InputData[[#This Row],[DISCOUNT %]])</f>
        <v>1198.8</v>
      </c>
      <c r="O3">
        <f>DAY(InputData[[#This Row],[DATE]])</f>
        <v>2</v>
      </c>
      <c r="P3" t="str">
        <f>TEXT(InputData[[#This Row],[DATE]],"mmm")</f>
        <v>Jan</v>
      </c>
      <c r="Q3">
        <f>YEAR(InputData[[#This Row],[DATE]])</f>
        <v>2021</v>
      </c>
    </row>
    <row r="4" spans="1:17"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ID]],MasterData[],2,0)</f>
        <v>Product13</v>
      </c>
      <c r="J4" t="str">
        <f>VLOOKUP(InputData[[#This Row],[PRODUCT ID]],MasterData[],4,0)</f>
        <v>Kg</v>
      </c>
      <c r="K4" s="8">
        <f>VLOOKUP(InputData[[#This Row],[PRODUCT ID]],MasterData[],5,0)</f>
        <v>112</v>
      </c>
      <c r="L4" s="8">
        <f>VLOOKUP(InputData[[#This Row],[PRODUCT ID]],MasterData[],6,0)</f>
        <v>122.08</v>
      </c>
      <c r="M4" s="8">
        <f>InputData[[#This Row],[BUYING PRIZE]]*InputData[[#This Row],[QUANTITY]]</f>
        <v>672</v>
      </c>
      <c r="N4" s="8">
        <f>InputData[[#This Row],[SELLING PRICE]]*InputData[[#This Row],[QUANTITY]]*(1-InputData[[#This Row],[DISCOUNT %]])</f>
        <v>732.48</v>
      </c>
      <c r="O4">
        <f>DAY(InputData[[#This Row],[DATE]])</f>
        <v>2</v>
      </c>
      <c r="P4" t="str">
        <f>TEXT(InputData[[#This Row],[DATE]],"mmm")</f>
        <v>Jan</v>
      </c>
      <c r="Q4">
        <f>YEAR(InputData[[#This Row],[DATE]])</f>
        <v>2021</v>
      </c>
    </row>
    <row r="5" spans="1:17"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ID]],MasterData[],2,0)</f>
        <v>Product04</v>
      </c>
      <c r="J5" t="str">
        <f>VLOOKUP(InputData[[#This Row],[PRODUCT ID]],MasterData[],4,0)</f>
        <v>Lt</v>
      </c>
      <c r="K5" s="8">
        <f>VLOOKUP(InputData[[#This Row],[PRODUCT ID]],MasterData[],5,0)</f>
        <v>44</v>
      </c>
      <c r="L5" s="8">
        <f>VLOOKUP(InputData[[#This Row],[PRODUCT ID]],MasterData[],6,0)</f>
        <v>48.84</v>
      </c>
      <c r="M5" s="8">
        <f>InputData[[#This Row],[BUYING PRIZE]]*InputData[[#This Row],[QUANTITY]]</f>
        <v>220</v>
      </c>
      <c r="N5" s="8">
        <f>InputData[[#This Row],[SELLING PRICE]]*InputData[[#This Row],[QUANTITY]]*(1-InputData[[#This Row],[DISCOUNT %]])</f>
        <v>244.20000000000002</v>
      </c>
      <c r="O5">
        <f>DAY(InputData[[#This Row],[DATE]])</f>
        <v>3</v>
      </c>
      <c r="P5" t="str">
        <f>TEXT(InputData[[#This Row],[DATE]],"mmm")</f>
        <v>Jan</v>
      </c>
      <c r="Q5">
        <f>YEAR(InputData[[#This Row],[DATE]])</f>
        <v>2021</v>
      </c>
    </row>
    <row r="6" spans="1:17"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ID]],MasterData[],2,0)</f>
        <v>Product35</v>
      </c>
      <c r="J6" t="str">
        <f>VLOOKUP(InputData[[#This Row],[PRODUCT ID]],MasterData[],4,0)</f>
        <v>No.</v>
      </c>
      <c r="K6" s="8">
        <f>VLOOKUP(InputData[[#This Row],[PRODUCT ID]],MasterData[],5,0)</f>
        <v>5</v>
      </c>
      <c r="L6" s="8">
        <f>VLOOKUP(InputData[[#This Row],[PRODUCT ID]],MasterData[],6,0)</f>
        <v>6.7</v>
      </c>
      <c r="M6" s="8">
        <f>InputData[[#This Row],[BUYING PRIZE]]*InputData[[#This Row],[QUANTITY]]</f>
        <v>60</v>
      </c>
      <c r="N6" s="8">
        <f>InputData[[#This Row],[SELLING PRICE]]*InputData[[#This Row],[QUANTITY]]*(1-InputData[[#This Row],[DISCOUNT %]])</f>
        <v>80.400000000000006</v>
      </c>
      <c r="O6">
        <f>DAY(InputData[[#This Row],[DATE]])</f>
        <v>4</v>
      </c>
      <c r="P6" t="str">
        <f>TEXT(InputData[[#This Row],[DATE]],"mmm")</f>
        <v>Jan</v>
      </c>
      <c r="Q6">
        <f>YEAR(InputData[[#This Row],[DATE]])</f>
        <v>2021</v>
      </c>
    </row>
    <row r="7" spans="1:17"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ID]],MasterData[],2,0)</f>
        <v>Product31</v>
      </c>
      <c r="J7" t="str">
        <f>VLOOKUP(InputData[[#This Row],[PRODUCT ID]],MasterData[],4,0)</f>
        <v>Kg</v>
      </c>
      <c r="K7" s="8">
        <f>VLOOKUP(InputData[[#This Row],[PRODUCT ID]],MasterData[],5,0)</f>
        <v>93</v>
      </c>
      <c r="L7" s="8">
        <f>VLOOKUP(InputData[[#This Row],[PRODUCT ID]],MasterData[],6,0)</f>
        <v>104.16</v>
      </c>
      <c r="M7" s="8">
        <f>InputData[[#This Row],[BUYING PRIZE]]*InputData[[#This Row],[QUANTITY]]</f>
        <v>93</v>
      </c>
      <c r="N7" s="8">
        <f>InputData[[#This Row],[SELLING PRICE]]*InputData[[#This Row],[QUANTITY]]*(1-InputData[[#This Row],[DISCOUNT %]])</f>
        <v>104.16</v>
      </c>
      <c r="O7">
        <f>DAY(InputData[[#This Row],[DATE]])</f>
        <v>9</v>
      </c>
      <c r="P7" t="str">
        <f>TEXT(InputData[[#This Row],[DATE]],"mmm")</f>
        <v>Jan</v>
      </c>
      <c r="Q7">
        <f>YEAR(InputData[[#This Row],[DATE]])</f>
        <v>2021</v>
      </c>
    </row>
    <row r="8" spans="1:17"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ID]],MasterData[],2,0)</f>
        <v>Product03</v>
      </c>
      <c r="J8" t="str">
        <f>VLOOKUP(InputData[[#This Row],[PRODUCT ID]],MasterData[],4,0)</f>
        <v>Kg</v>
      </c>
      <c r="K8" s="8">
        <f>VLOOKUP(InputData[[#This Row],[PRODUCT ID]],MasterData[],5,0)</f>
        <v>71</v>
      </c>
      <c r="L8" s="8">
        <f>VLOOKUP(InputData[[#This Row],[PRODUCT ID]],MasterData[],6,0)</f>
        <v>80.94</v>
      </c>
      <c r="M8" s="8">
        <f>InputData[[#This Row],[BUYING PRIZE]]*InputData[[#This Row],[QUANTITY]]</f>
        <v>568</v>
      </c>
      <c r="N8" s="8">
        <f>InputData[[#This Row],[SELLING PRICE]]*InputData[[#This Row],[QUANTITY]]*(1-InputData[[#This Row],[DISCOUNT %]])</f>
        <v>647.52</v>
      </c>
      <c r="O8">
        <f>DAY(InputData[[#This Row],[DATE]])</f>
        <v>9</v>
      </c>
      <c r="P8" t="str">
        <f>TEXT(InputData[[#This Row],[DATE]],"mmm")</f>
        <v>Jan</v>
      </c>
      <c r="Q8">
        <f>YEAR(InputData[[#This Row],[DATE]])</f>
        <v>2021</v>
      </c>
    </row>
    <row r="9" spans="1:17"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ID]],MasterData[],2,0)</f>
        <v>Product25</v>
      </c>
      <c r="J9" t="str">
        <f>VLOOKUP(InputData[[#This Row],[PRODUCT ID]],MasterData[],4,0)</f>
        <v>No.</v>
      </c>
      <c r="K9" s="8">
        <f>VLOOKUP(InputData[[#This Row],[PRODUCT ID]],MasterData[],5,0)</f>
        <v>7</v>
      </c>
      <c r="L9" s="8">
        <f>VLOOKUP(InputData[[#This Row],[PRODUCT ID]],MasterData[],6,0)</f>
        <v>8.33</v>
      </c>
      <c r="M9" s="8">
        <f>InputData[[#This Row],[BUYING PRIZE]]*InputData[[#This Row],[QUANTITY]]</f>
        <v>28</v>
      </c>
      <c r="N9" s="8">
        <f>InputData[[#This Row],[SELLING PRICE]]*InputData[[#This Row],[QUANTITY]]*(1-InputData[[#This Row],[DISCOUNT %]])</f>
        <v>33.32</v>
      </c>
      <c r="O9">
        <f>DAY(InputData[[#This Row],[DATE]])</f>
        <v>9</v>
      </c>
      <c r="P9" t="str">
        <f>TEXT(InputData[[#This Row],[DATE]],"mmm")</f>
        <v>Jan</v>
      </c>
      <c r="Q9">
        <f>YEAR(InputData[[#This Row],[DATE]])</f>
        <v>2021</v>
      </c>
    </row>
    <row r="10" spans="1:17"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ID]],MasterData[],2,0)</f>
        <v>Product37</v>
      </c>
      <c r="J10" t="str">
        <f>VLOOKUP(InputData[[#This Row],[PRODUCT ID]],MasterData[],4,0)</f>
        <v>Kg</v>
      </c>
      <c r="K10" s="8">
        <f>VLOOKUP(InputData[[#This Row],[PRODUCT ID]],MasterData[],5,0)</f>
        <v>67</v>
      </c>
      <c r="L10" s="8">
        <f>VLOOKUP(InputData[[#This Row],[PRODUCT ID]],MasterData[],6,0)</f>
        <v>85.76</v>
      </c>
      <c r="M10" s="8">
        <f>InputData[[#This Row],[BUYING PRIZE]]*InputData[[#This Row],[QUANTITY]]</f>
        <v>201</v>
      </c>
      <c r="N10" s="8">
        <f>InputData[[#This Row],[SELLING PRICE]]*InputData[[#This Row],[QUANTITY]]*(1-InputData[[#This Row],[DISCOUNT %]])</f>
        <v>257.28000000000003</v>
      </c>
      <c r="O10">
        <f>DAY(InputData[[#This Row],[DATE]])</f>
        <v>11</v>
      </c>
      <c r="P10" t="str">
        <f>TEXT(InputData[[#This Row],[DATE]],"mmm")</f>
        <v>Jan</v>
      </c>
      <c r="Q10">
        <f>YEAR(InputData[[#This Row],[DATE]])</f>
        <v>2021</v>
      </c>
    </row>
    <row r="11" spans="1:17"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ID]],MasterData[],2,0)</f>
        <v>Product14</v>
      </c>
      <c r="J11" t="str">
        <f>VLOOKUP(InputData[[#This Row],[PRODUCT ID]],MasterData[],4,0)</f>
        <v>Kg</v>
      </c>
      <c r="K11" s="8">
        <f>VLOOKUP(InputData[[#This Row],[PRODUCT ID]],MasterData[],5,0)</f>
        <v>112</v>
      </c>
      <c r="L11" s="8">
        <f>VLOOKUP(InputData[[#This Row],[PRODUCT ID]],MasterData[],6,0)</f>
        <v>146.72</v>
      </c>
      <c r="M11" s="8">
        <f>InputData[[#This Row],[BUYING PRIZE]]*InputData[[#This Row],[QUANTITY]]</f>
        <v>448</v>
      </c>
      <c r="N11" s="8">
        <f>InputData[[#This Row],[SELLING PRICE]]*InputData[[#This Row],[QUANTITY]]*(1-InputData[[#This Row],[DISCOUNT %]])</f>
        <v>586.88</v>
      </c>
      <c r="O11">
        <f>DAY(InputData[[#This Row],[DATE]])</f>
        <v>11</v>
      </c>
      <c r="P11" t="str">
        <f>TEXT(InputData[[#This Row],[DATE]],"mmm")</f>
        <v>Jan</v>
      </c>
      <c r="Q11">
        <f>YEAR(InputData[[#This Row],[DATE]])</f>
        <v>2021</v>
      </c>
    </row>
    <row r="12" spans="1:17"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ID]],MasterData[],2,0)</f>
        <v>Product42</v>
      </c>
      <c r="J12" t="str">
        <f>VLOOKUP(InputData[[#This Row],[PRODUCT ID]],MasterData[],4,0)</f>
        <v>Ft</v>
      </c>
      <c r="K12" s="8">
        <f>VLOOKUP(InputData[[#This Row],[PRODUCT ID]],MasterData[],5,0)</f>
        <v>120</v>
      </c>
      <c r="L12" s="8">
        <f>VLOOKUP(InputData[[#This Row],[PRODUCT ID]],MasterData[],6,0)</f>
        <v>162</v>
      </c>
      <c r="M12" s="8">
        <f>InputData[[#This Row],[BUYING PRIZE]]*InputData[[#This Row],[QUANTITY]]</f>
        <v>480</v>
      </c>
      <c r="N12" s="8">
        <f>InputData[[#This Row],[SELLING PRICE]]*InputData[[#This Row],[QUANTITY]]*(1-InputData[[#This Row],[DISCOUNT %]])</f>
        <v>648</v>
      </c>
      <c r="O12">
        <f>DAY(InputData[[#This Row],[DATE]])</f>
        <v>11</v>
      </c>
      <c r="P12" t="str">
        <f>TEXT(InputData[[#This Row],[DATE]],"mmm")</f>
        <v>Jan</v>
      </c>
      <c r="Q12">
        <f>YEAR(InputData[[#This Row],[DATE]])</f>
        <v>2021</v>
      </c>
    </row>
    <row r="13" spans="1:17"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ID]],MasterData[],2,0)</f>
        <v>Product42</v>
      </c>
      <c r="J13" t="str">
        <f>VLOOKUP(InputData[[#This Row],[PRODUCT ID]],MasterData[],4,0)</f>
        <v>Ft</v>
      </c>
      <c r="K13" s="8">
        <f>VLOOKUP(InputData[[#This Row],[PRODUCT ID]],MasterData[],5,0)</f>
        <v>120</v>
      </c>
      <c r="L13" s="8">
        <f>VLOOKUP(InputData[[#This Row],[PRODUCT ID]],MasterData[],6,0)</f>
        <v>162</v>
      </c>
      <c r="M13" s="8">
        <f>InputData[[#This Row],[BUYING PRIZE]]*InputData[[#This Row],[QUANTITY]]</f>
        <v>1200</v>
      </c>
      <c r="N13" s="8">
        <f>InputData[[#This Row],[SELLING PRICE]]*InputData[[#This Row],[QUANTITY]]*(1-InputData[[#This Row],[DISCOUNT %]])</f>
        <v>1620</v>
      </c>
      <c r="O13">
        <f>DAY(InputData[[#This Row],[DATE]])</f>
        <v>12</v>
      </c>
      <c r="P13" t="str">
        <f>TEXT(InputData[[#This Row],[DATE]],"mmm")</f>
        <v>Jan</v>
      </c>
      <c r="Q13">
        <f>YEAR(InputData[[#This Row],[DATE]])</f>
        <v>2021</v>
      </c>
    </row>
    <row r="14" spans="1:17"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ID]],MasterData[],2,0)</f>
        <v>Product44</v>
      </c>
      <c r="J14" t="str">
        <f>VLOOKUP(InputData[[#This Row],[PRODUCT ID]],MasterData[],4,0)</f>
        <v>Kg</v>
      </c>
      <c r="K14" s="8">
        <f>VLOOKUP(InputData[[#This Row],[PRODUCT ID]],MasterData[],5,0)</f>
        <v>76</v>
      </c>
      <c r="L14" s="8">
        <f>VLOOKUP(InputData[[#This Row],[PRODUCT ID]],MasterData[],6,0)</f>
        <v>82.08</v>
      </c>
      <c r="M14" s="8">
        <f>InputData[[#This Row],[BUYING PRIZE]]*InputData[[#This Row],[QUANTITY]]</f>
        <v>988</v>
      </c>
      <c r="N14" s="8">
        <f>InputData[[#This Row],[SELLING PRICE]]*InputData[[#This Row],[QUANTITY]]*(1-InputData[[#This Row],[DISCOUNT %]])</f>
        <v>1067.04</v>
      </c>
      <c r="O14">
        <f>DAY(InputData[[#This Row],[DATE]])</f>
        <v>18</v>
      </c>
      <c r="P14" t="str">
        <f>TEXT(InputData[[#This Row],[DATE]],"mmm")</f>
        <v>Jan</v>
      </c>
      <c r="Q14">
        <f>YEAR(InputData[[#This Row],[DATE]])</f>
        <v>2021</v>
      </c>
    </row>
    <row r="15" spans="1:17"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ID]],MasterData[],2,0)</f>
        <v>Product23</v>
      </c>
      <c r="J15" t="str">
        <f>VLOOKUP(InputData[[#This Row],[PRODUCT ID]],MasterData[],4,0)</f>
        <v>Ft</v>
      </c>
      <c r="K15" s="8">
        <f>VLOOKUP(InputData[[#This Row],[PRODUCT ID]],MasterData[],5,0)</f>
        <v>141</v>
      </c>
      <c r="L15" s="8">
        <f>VLOOKUP(InputData[[#This Row],[PRODUCT ID]],MasterData[],6,0)</f>
        <v>149.46</v>
      </c>
      <c r="M15" s="8">
        <f>InputData[[#This Row],[BUYING PRIZE]]*InputData[[#This Row],[QUANTITY]]</f>
        <v>423</v>
      </c>
      <c r="N15" s="8">
        <f>InputData[[#This Row],[SELLING PRICE]]*InputData[[#This Row],[QUANTITY]]*(1-InputData[[#This Row],[DISCOUNT %]])</f>
        <v>448.38</v>
      </c>
      <c r="O15">
        <f>DAY(InputData[[#This Row],[DATE]])</f>
        <v>18</v>
      </c>
      <c r="P15" t="str">
        <f>TEXT(InputData[[#This Row],[DATE]],"mmm")</f>
        <v>Jan</v>
      </c>
      <c r="Q15">
        <f>YEAR(InputData[[#This Row],[DATE]])</f>
        <v>2021</v>
      </c>
    </row>
    <row r="16" spans="1:17"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ID]],MasterData[],2,0)</f>
        <v>Product35</v>
      </c>
      <c r="J16" t="str">
        <f>VLOOKUP(InputData[[#This Row],[PRODUCT ID]],MasterData[],4,0)</f>
        <v>No.</v>
      </c>
      <c r="K16" s="8">
        <f>VLOOKUP(InputData[[#This Row],[PRODUCT ID]],MasterData[],5,0)</f>
        <v>5</v>
      </c>
      <c r="L16" s="8">
        <f>VLOOKUP(InputData[[#This Row],[PRODUCT ID]],MasterData[],6,0)</f>
        <v>6.7</v>
      </c>
      <c r="M16" s="8">
        <f>InputData[[#This Row],[BUYING PRIZE]]*InputData[[#This Row],[QUANTITY]]</f>
        <v>30</v>
      </c>
      <c r="N16" s="8">
        <f>InputData[[#This Row],[SELLING PRICE]]*InputData[[#This Row],[QUANTITY]]*(1-InputData[[#This Row],[DISCOUNT %]])</f>
        <v>40.200000000000003</v>
      </c>
      <c r="O16">
        <f>DAY(InputData[[#This Row],[DATE]])</f>
        <v>19</v>
      </c>
      <c r="P16" t="str">
        <f>TEXT(InputData[[#This Row],[DATE]],"mmm")</f>
        <v>Jan</v>
      </c>
      <c r="Q16">
        <f>YEAR(InputData[[#This Row],[DATE]])</f>
        <v>2021</v>
      </c>
    </row>
    <row r="17" spans="1:17"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ID]],MasterData[],2,0)</f>
        <v>Product34</v>
      </c>
      <c r="J17" t="str">
        <f>VLOOKUP(InputData[[#This Row],[PRODUCT ID]],MasterData[],4,0)</f>
        <v>Lt</v>
      </c>
      <c r="K17" s="8">
        <f>VLOOKUP(InputData[[#This Row],[PRODUCT ID]],MasterData[],5,0)</f>
        <v>55</v>
      </c>
      <c r="L17" s="8">
        <f>VLOOKUP(InputData[[#This Row],[PRODUCT ID]],MasterData[],6,0)</f>
        <v>58.3</v>
      </c>
      <c r="M17" s="8">
        <f>InputData[[#This Row],[BUYING PRIZE]]*InputData[[#This Row],[QUANTITY]]</f>
        <v>220</v>
      </c>
      <c r="N17" s="8">
        <f>InputData[[#This Row],[SELLING PRICE]]*InputData[[#This Row],[QUANTITY]]*(1-InputData[[#This Row],[DISCOUNT %]])</f>
        <v>233.2</v>
      </c>
      <c r="O17">
        <f>DAY(InputData[[#This Row],[DATE]])</f>
        <v>20</v>
      </c>
      <c r="P17" t="str">
        <f>TEXT(InputData[[#This Row],[DATE]],"mmm")</f>
        <v>Jan</v>
      </c>
      <c r="Q17">
        <f>YEAR(InputData[[#This Row],[DATE]])</f>
        <v>2021</v>
      </c>
    </row>
    <row r="18" spans="1:17"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ID]],MasterData[],2,0)</f>
        <v>Product20</v>
      </c>
      <c r="J18" t="str">
        <f>VLOOKUP(InputData[[#This Row],[PRODUCT ID]],MasterData[],4,0)</f>
        <v>Lt</v>
      </c>
      <c r="K18" s="8">
        <f>VLOOKUP(InputData[[#This Row],[PRODUCT ID]],MasterData[],5,0)</f>
        <v>61</v>
      </c>
      <c r="L18" s="8">
        <f>VLOOKUP(InputData[[#This Row],[PRODUCT ID]],MasterData[],6,0)</f>
        <v>76.25</v>
      </c>
      <c r="M18" s="8">
        <f>InputData[[#This Row],[BUYING PRIZE]]*InputData[[#This Row],[QUANTITY]]</f>
        <v>244</v>
      </c>
      <c r="N18" s="8">
        <f>InputData[[#This Row],[SELLING PRICE]]*InputData[[#This Row],[QUANTITY]]*(1-InputData[[#This Row],[DISCOUNT %]])</f>
        <v>305</v>
      </c>
      <c r="O18">
        <f>DAY(InputData[[#This Row],[DATE]])</f>
        <v>20</v>
      </c>
      <c r="P18" t="str">
        <f>TEXT(InputData[[#This Row],[DATE]],"mmm")</f>
        <v>Jan</v>
      </c>
      <c r="Q18">
        <f>YEAR(InputData[[#This Row],[DATE]])</f>
        <v>2021</v>
      </c>
    </row>
    <row r="19" spans="1:17"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ID]],MasterData[],2,0)</f>
        <v>Product04</v>
      </c>
      <c r="J19" t="str">
        <f>VLOOKUP(InputData[[#This Row],[PRODUCT ID]],MasterData[],4,0)</f>
        <v>Lt</v>
      </c>
      <c r="K19" s="8">
        <f>VLOOKUP(InputData[[#This Row],[PRODUCT ID]],MasterData[],5,0)</f>
        <v>44</v>
      </c>
      <c r="L19" s="8">
        <f>VLOOKUP(InputData[[#This Row],[PRODUCT ID]],MasterData[],6,0)</f>
        <v>48.84</v>
      </c>
      <c r="M19" s="8">
        <f>InputData[[#This Row],[BUYING PRIZE]]*InputData[[#This Row],[QUANTITY]]</f>
        <v>660</v>
      </c>
      <c r="N19" s="8">
        <f>InputData[[#This Row],[SELLING PRICE]]*InputData[[#This Row],[QUANTITY]]*(1-InputData[[#This Row],[DISCOUNT %]])</f>
        <v>732.6</v>
      </c>
      <c r="O19">
        <f>DAY(InputData[[#This Row],[DATE]])</f>
        <v>21</v>
      </c>
      <c r="P19" t="str">
        <f>TEXT(InputData[[#This Row],[DATE]],"mmm")</f>
        <v>Jan</v>
      </c>
      <c r="Q19">
        <f>YEAR(InputData[[#This Row],[DATE]])</f>
        <v>2021</v>
      </c>
    </row>
    <row r="20" spans="1:17"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ID]],MasterData[],2,0)</f>
        <v>Product03</v>
      </c>
      <c r="J20" t="str">
        <f>VLOOKUP(InputData[[#This Row],[PRODUCT ID]],MasterData[],4,0)</f>
        <v>Kg</v>
      </c>
      <c r="K20" s="8">
        <f>VLOOKUP(InputData[[#This Row],[PRODUCT ID]],MasterData[],5,0)</f>
        <v>71</v>
      </c>
      <c r="L20" s="8">
        <f>VLOOKUP(InputData[[#This Row],[PRODUCT ID]],MasterData[],6,0)</f>
        <v>80.94</v>
      </c>
      <c r="M20" s="8">
        <f>InputData[[#This Row],[BUYING PRIZE]]*InputData[[#This Row],[QUANTITY]]</f>
        <v>639</v>
      </c>
      <c r="N20" s="8">
        <f>InputData[[#This Row],[SELLING PRICE]]*InputData[[#This Row],[QUANTITY]]*(1-InputData[[#This Row],[DISCOUNT %]])</f>
        <v>728.46</v>
      </c>
      <c r="O20">
        <f>DAY(InputData[[#This Row],[DATE]])</f>
        <v>21</v>
      </c>
      <c r="P20" t="str">
        <f>TEXT(InputData[[#This Row],[DATE]],"mmm")</f>
        <v>Jan</v>
      </c>
      <c r="Q20">
        <f>YEAR(InputData[[#This Row],[DATE]])</f>
        <v>2021</v>
      </c>
    </row>
    <row r="21" spans="1:17"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ID]],MasterData[],2,0)</f>
        <v>Product42</v>
      </c>
      <c r="J21" t="str">
        <f>VLOOKUP(InputData[[#This Row],[PRODUCT ID]],MasterData[],4,0)</f>
        <v>Ft</v>
      </c>
      <c r="K21" s="8">
        <f>VLOOKUP(InputData[[#This Row],[PRODUCT ID]],MasterData[],5,0)</f>
        <v>120</v>
      </c>
      <c r="L21" s="8">
        <f>VLOOKUP(InputData[[#This Row],[PRODUCT ID]],MasterData[],6,0)</f>
        <v>162</v>
      </c>
      <c r="M21" s="8">
        <f>InputData[[#This Row],[BUYING PRIZE]]*InputData[[#This Row],[QUANTITY]]</f>
        <v>720</v>
      </c>
      <c r="N21" s="8">
        <f>InputData[[#This Row],[SELLING PRICE]]*InputData[[#This Row],[QUANTITY]]*(1-InputData[[#This Row],[DISCOUNT %]])</f>
        <v>972</v>
      </c>
      <c r="O21">
        <f>DAY(InputData[[#This Row],[DATE]])</f>
        <v>21</v>
      </c>
      <c r="P21" t="str">
        <f>TEXT(InputData[[#This Row],[DATE]],"mmm")</f>
        <v>Jan</v>
      </c>
      <c r="Q21">
        <f>YEAR(InputData[[#This Row],[DATE]])</f>
        <v>2021</v>
      </c>
    </row>
    <row r="22" spans="1:17"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ID]],MasterData[],2,0)</f>
        <v>Product34</v>
      </c>
      <c r="J22" t="str">
        <f>VLOOKUP(InputData[[#This Row],[PRODUCT ID]],MasterData[],4,0)</f>
        <v>Lt</v>
      </c>
      <c r="K22" s="8">
        <f>VLOOKUP(InputData[[#This Row],[PRODUCT ID]],MasterData[],5,0)</f>
        <v>55</v>
      </c>
      <c r="L22" s="8">
        <f>VLOOKUP(InputData[[#This Row],[PRODUCT ID]],MasterData[],6,0)</f>
        <v>58.3</v>
      </c>
      <c r="M22" s="8">
        <f>InputData[[#This Row],[BUYING PRIZE]]*InputData[[#This Row],[QUANTITY]]</f>
        <v>330</v>
      </c>
      <c r="N22" s="8">
        <f>InputData[[#This Row],[SELLING PRICE]]*InputData[[#This Row],[QUANTITY]]*(1-InputData[[#This Row],[DISCOUNT %]])</f>
        <v>349.79999999999995</v>
      </c>
      <c r="O22">
        <f>DAY(InputData[[#This Row],[DATE]])</f>
        <v>25</v>
      </c>
      <c r="P22" t="str">
        <f>TEXT(InputData[[#This Row],[DATE]],"mmm")</f>
        <v>Jan</v>
      </c>
      <c r="Q22">
        <f>YEAR(InputData[[#This Row],[DATE]])</f>
        <v>2021</v>
      </c>
    </row>
    <row r="23" spans="1:17"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ID]],MasterData[],2,0)</f>
        <v>Product35</v>
      </c>
      <c r="J23" t="str">
        <f>VLOOKUP(InputData[[#This Row],[PRODUCT ID]],MasterData[],4,0)</f>
        <v>No.</v>
      </c>
      <c r="K23" s="8">
        <f>VLOOKUP(InputData[[#This Row],[PRODUCT ID]],MasterData[],5,0)</f>
        <v>5</v>
      </c>
      <c r="L23" s="8">
        <f>VLOOKUP(InputData[[#This Row],[PRODUCT ID]],MasterData[],6,0)</f>
        <v>6.7</v>
      </c>
      <c r="M23" s="8">
        <f>InputData[[#This Row],[BUYING PRIZE]]*InputData[[#This Row],[QUANTITY]]</f>
        <v>35</v>
      </c>
      <c r="N23" s="8">
        <f>InputData[[#This Row],[SELLING PRICE]]*InputData[[#This Row],[QUANTITY]]*(1-InputData[[#This Row],[DISCOUNT %]])</f>
        <v>46.9</v>
      </c>
      <c r="O23">
        <f>DAY(InputData[[#This Row],[DATE]])</f>
        <v>25</v>
      </c>
      <c r="P23" t="str">
        <f>TEXT(InputData[[#This Row],[DATE]],"mmm")</f>
        <v>Jan</v>
      </c>
      <c r="Q23">
        <f>YEAR(InputData[[#This Row],[DATE]])</f>
        <v>2021</v>
      </c>
    </row>
    <row r="24" spans="1:17"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ID]],MasterData[],2,0)</f>
        <v>Product31</v>
      </c>
      <c r="J24" t="str">
        <f>VLOOKUP(InputData[[#This Row],[PRODUCT ID]],MasterData[],4,0)</f>
        <v>Kg</v>
      </c>
      <c r="K24" s="8">
        <f>VLOOKUP(InputData[[#This Row],[PRODUCT ID]],MasterData[],5,0)</f>
        <v>93</v>
      </c>
      <c r="L24" s="8">
        <f>VLOOKUP(InputData[[#This Row],[PRODUCT ID]],MasterData[],6,0)</f>
        <v>104.16</v>
      </c>
      <c r="M24" s="8">
        <f>InputData[[#This Row],[BUYING PRIZE]]*InputData[[#This Row],[QUANTITY]]</f>
        <v>1302</v>
      </c>
      <c r="N24" s="8">
        <f>InputData[[#This Row],[SELLING PRICE]]*InputData[[#This Row],[QUANTITY]]*(1-InputData[[#This Row],[DISCOUNT %]])</f>
        <v>1458.24</v>
      </c>
      <c r="O24">
        <f>DAY(InputData[[#This Row],[DATE]])</f>
        <v>25</v>
      </c>
      <c r="P24" t="str">
        <f>TEXT(InputData[[#This Row],[DATE]],"mmm")</f>
        <v>Jan</v>
      </c>
      <c r="Q24">
        <f>YEAR(InputData[[#This Row],[DATE]])</f>
        <v>2021</v>
      </c>
    </row>
    <row r="25" spans="1:17"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ID]],MasterData[],2,0)</f>
        <v>Product44</v>
      </c>
      <c r="J25" t="str">
        <f>VLOOKUP(InputData[[#This Row],[PRODUCT ID]],MasterData[],4,0)</f>
        <v>Kg</v>
      </c>
      <c r="K25" s="8">
        <f>VLOOKUP(InputData[[#This Row],[PRODUCT ID]],MasterData[],5,0)</f>
        <v>76</v>
      </c>
      <c r="L25" s="8">
        <f>VLOOKUP(InputData[[#This Row],[PRODUCT ID]],MasterData[],6,0)</f>
        <v>82.08</v>
      </c>
      <c r="M25" s="8">
        <f>InputData[[#This Row],[BUYING PRIZE]]*InputData[[#This Row],[QUANTITY]]</f>
        <v>684</v>
      </c>
      <c r="N25" s="8">
        <f>InputData[[#This Row],[SELLING PRICE]]*InputData[[#This Row],[QUANTITY]]*(1-InputData[[#This Row],[DISCOUNT %]])</f>
        <v>738.72</v>
      </c>
      <c r="O25">
        <f>DAY(InputData[[#This Row],[DATE]])</f>
        <v>26</v>
      </c>
      <c r="P25" t="str">
        <f>TEXT(InputData[[#This Row],[DATE]],"mmm")</f>
        <v>Jan</v>
      </c>
      <c r="Q25">
        <f>YEAR(InputData[[#This Row],[DATE]])</f>
        <v>2021</v>
      </c>
    </row>
    <row r="26" spans="1:17"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ID]],MasterData[],2,0)</f>
        <v>Product06</v>
      </c>
      <c r="J26" t="str">
        <f>VLOOKUP(InputData[[#This Row],[PRODUCT ID]],MasterData[],4,0)</f>
        <v>Kg</v>
      </c>
      <c r="K26" s="8">
        <f>VLOOKUP(InputData[[#This Row],[PRODUCT ID]],MasterData[],5,0)</f>
        <v>75</v>
      </c>
      <c r="L26" s="8">
        <f>VLOOKUP(InputData[[#This Row],[PRODUCT ID]],MasterData[],6,0)</f>
        <v>85.5</v>
      </c>
      <c r="M26" s="8">
        <f>InputData[[#This Row],[BUYING PRIZE]]*InputData[[#This Row],[QUANTITY]]</f>
        <v>525</v>
      </c>
      <c r="N26" s="8">
        <f>InputData[[#This Row],[SELLING PRICE]]*InputData[[#This Row],[QUANTITY]]*(1-InputData[[#This Row],[DISCOUNT %]])</f>
        <v>598.5</v>
      </c>
      <c r="O26">
        <f>DAY(InputData[[#This Row],[DATE]])</f>
        <v>26</v>
      </c>
      <c r="P26" t="str">
        <f>TEXT(InputData[[#This Row],[DATE]],"mmm")</f>
        <v>Jan</v>
      </c>
      <c r="Q26">
        <f>YEAR(InputData[[#This Row],[DATE]])</f>
        <v>2021</v>
      </c>
    </row>
    <row r="27" spans="1:17"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ID]],MasterData[],2,0)</f>
        <v>Product01</v>
      </c>
      <c r="J27" t="str">
        <f>VLOOKUP(InputData[[#This Row],[PRODUCT ID]],MasterData[],4,0)</f>
        <v>Kg</v>
      </c>
      <c r="K27" s="8">
        <f>VLOOKUP(InputData[[#This Row],[PRODUCT ID]],MasterData[],5,0)</f>
        <v>98</v>
      </c>
      <c r="L27" s="8">
        <f>VLOOKUP(InputData[[#This Row],[PRODUCT ID]],MasterData[],6,0)</f>
        <v>103.88</v>
      </c>
      <c r="M27" s="8">
        <f>InputData[[#This Row],[BUYING PRIZE]]*InputData[[#This Row],[QUANTITY]]</f>
        <v>686</v>
      </c>
      <c r="N27" s="8">
        <f>InputData[[#This Row],[SELLING PRICE]]*InputData[[#This Row],[QUANTITY]]*(1-InputData[[#This Row],[DISCOUNT %]])</f>
        <v>727.16</v>
      </c>
      <c r="O27">
        <f>DAY(InputData[[#This Row],[DATE]])</f>
        <v>26</v>
      </c>
      <c r="P27" t="str">
        <f>TEXT(InputData[[#This Row],[DATE]],"mmm")</f>
        <v>Jan</v>
      </c>
      <c r="Q27">
        <f>YEAR(InputData[[#This Row],[DATE]])</f>
        <v>2021</v>
      </c>
    </row>
    <row r="28" spans="1:17"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ID]],MasterData[],2,0)</f>
        <v>Product40</v>
      </c>
      <c r="J28" t="str">
        <f>VLOOKUP(InputData[[#This Row],[PRODUCT ID]],MasterData[],4,0)</f>
        <v>Kg</v>
      </c>
      <c r="K28" s="8">
        <f>VLOOKUP(InputData[[#This Row],[PRODUCT ID]],MasterData[],5,0)</f>
        <v>90</v>
      </c>
      <c r="L28" s="8">
        <f>VLOOKUP(InputData[[#This Row],[PRODUCT ID]],MasterData[],6,0)</f>
        <v>115.2</v>
      </c>
      <c r="M28" s="8">
        <f>InputData[[#This Row],[BUYING PRIZE]]*InputData[[#This Row],[QUANTITY]]</f>
        <v>630</v>
      </c>
      <c r="N28" s="8">
        <f>InputData[[#This Row],[SELLING PRICE]]*InputData[[#This Row],[QUANTITY]]*(1-InputData[[#This Row],[DISCOUNT %]])</f>
        <v>806.4</v>
      </c>
      <c r="O28">
        <f>DAY(InputData[[#This Row],[DATE]])</f>
        <v>27</v>
      </c>
      <c r="P28" t="str">
        <f>TEXT(InputData[[#This Row],[DATE]],"mmm")</f>
        <v>Jan</v>
      </c>
      <c r="Q28">
        <f>YEAR(InputData[[#This Row],[DATE]])</f>
        <v>2021</v>
      </c>
    </row>
    <row r="29" spans="1:17"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ID]],MasterData[],2,0)</f>
        <v>Product32</v>
      </c>
      <c r="J29" t="str">
        <f>VLOOKUP(InputData[[#This Row],[PRODUCT ID]],MasterData[],4,0)</f>
        <v>Kg</v>
      </c>
      <c r="K29" s="8">
        <f>VLOOKUP(InputData[[#This Row],[PRODUCT ID]],MasterData[],5,0)</f>
        <v>89</v>
      </c>
      <c r="L29" s="8">
        <f>VLOOKUP(InputData[[#This Row],[PRODUCT ID]],MasterData[],6,0)</f>
        <v>117.48</v>
      </c>
      <c r="M29" s="8">
        <f>InputData[[#This Row],[BUYING PRIZE]]*InputData[[#This Row],[QUANTITY]]</f>
        <v>267</v>
      </c>
      <c r="N29" s="8">
        <f>InputData[[#This Row],[SELLING PRICE]]*InputData[[#This Row],[QUANTITY]]*(1-InputData[[#This Row],[DISCOUNT %]])</f>
        <v>352.44</v>
      </c>
      <c r="O29">
        <f>DAY(InputData[[#This Row],[DATE]])</f>
        <v>27</v>
      </c>
      <c r="P29" t="str">
        <f>TEXT(InputData[[#This Row],[DATE]],"mmm")</f>
        <v>Jan</v>
      </c>
      <c r="Q29">
        <f>YEAR(InputData[[#This Row],[DATE]])</f>
        <v>2021</v>
      </c>
    </row>
    <row r="30" spans="1:17"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ID]],MasterData[],2,0)</f>
        <v>Product04</v>
      </c>
      <c r="J30" t="str">
        <f>VLOOKUP(InputData[[#This Row],[PRODUCT ID]],MasterData[],4,0)</f>
        <v>Lt</v>
      </c>
      <c r="K30" s="8">
        <f>VLOOKUP(InputData[[#This Row],[PRODUCT ID]],MasterData[],5,0)</f>
        <v>44</v>
      </c>
      <c r="L30" s="8">
        <f>VLOOKUP(InputData[[#This Row],[PRODUCT ID]],MasterData[],6,0)</f>
        <v>48.84</v>
      </c>
      <c r="M30" s="8">
        <f>InputData[[#This Row],[BUYING PRIZE]]*InputData[[#This Row],[QUANTITY]]</f>
        <v>440</v>
      </c>
      <c r="N30" s="8">
        <f>InputData[[#This Row],[SELLING PRICE]]*InputData[[#This Row],[QUANTITY]]*(1-InputData[[#This Row],[DISCOUNT %]])</f>
        <v>488.40000000000003</v>
      </c>
      <c r="O30">
        <f>DAY(InputData[[#This Row],[DATE]])</f>
        <v>28</v>
      </c>
      <c r="P30" t="str">
        <f>TEXT(InputData[[#This Row],[DATE]],"mmm")</f>
        <v>Jan</v>
      </c>
      <c r="Q30">
        <f>YEAR(InputData[[#This Row],[DATE]])</f>
        <v>2021</v>
      </c>
    </row>
    <row r="31" spans="1:17"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ID]],MasterData[],2,0)</f>
        <v>Product29</v>
      </c>
      <c r="J31" t="str">
        <f>VLOOKUP(InputData[[#This Row],[PRODUCT ID]],MasterData[],4,0)</f>
        <v>Lt</v>
      </c>
      <c r="K31" s="8">
        <f>VLOOKUP(InputData[[#This Row],[PRODUCT ID]],MasterData[],5,0)</f>
        <v>47</v>
      </c>
      <c r="L31" s="8">
        <f>VLOOKUP(InputData[[#This Row],[PRODUCT ID]],MasterData[],6,0)</f>
        <v>53.11</v>
      </c>
      <c r="M31" s="8">
        <f>InputData[[#This Row],[BUYING PRIZE]]*InputData[[#This Row],[QUANTITY]]</f>
        <v>94</v>
      </c>
      <c r="N31" s="8">
        <f>InputData[[#This Row],[SELLING PRICE]]*InputData[[#This Row],[QUANTITY]]*(1-InputData[[#This Row],[DISCOUNT %]])</f>
        <v>106.22</v>
      </c>
      <c r="O31">
        <f>DAY(InputData[[#This Row],[DATE]])</f>
        <v>28</v>
      </c>
      <c r="P31" t="str">
        <f>TEXT(InputData[[#This Row],[DATE]],"mmm")</f>
        <v>Jan</v>
      </c>
      <c r="Q31">
        <f>YEAR(InputData[[#This Row],[DATE]])</f>
        <v>2021</v>
      </c>
    </row>
    <row r="32" spans="1:17"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ID]],MasterData[],2,0)</f>
        <v>Product10</v>
      </c>
      <c r="J32" t="str">
        <f>VLOOKUP(InputData[[#This Row],[PRODUCT ID]],MasterData[],4,0)</f>
        <v>Ft</v>
      </c>
      <c r="K32" s="8">
        <f>VLOOKUP(InputData[[#This Row],[PRODUCT ID]],MasterData[],5,0)</f>
        <v>148</v>
      </c>
      <c r="L32" s="8">
        <f>VLOOKUP(InputData[[#This Row],[PRODUCT ID]],MasterData[],6,0)</f>
        <v>164.28</v>
      </c>
      <c r="M32" s="8">
        <f>InputData[[#This Row],[BUYING PRIZE]]*InputData[[#This Row],[QUANTITY]]</f>
        <v>1036</v>
      </c>
      <c r="N32" s="8">
        <f>InputData[[#This Row],[SELLING PRICE]]*InputData[[#This Row],[QUANTITY]]*(1-InputData[[#This Row],[DISCOUNT %]])</f>
        <v>1149.96</v>
      </c>
      <c r="O32">
        <f>DAY(InputData[[#This Row],[DATE]])</f>
        <v>2</v>
      </c>
      <c r="P32" t="str">
        <f>TEXT(InputData[[#This Row],[DATE]],"mmm")</f>
        <v>Feb</v>
      </c>
      <c r="Q32">
        <f>YEAR(InputData[[#This Row],[DATE]])</f>
        <v>2021</v>
      </c>
    </row>
    <row r="33" spans="1:17"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ID]],MasterData[],2,0)</f>
        <v>Product16</v>
      </c>
      <c r="J33" t="str">
        <f>VLOOKUP(InputData[[#This Row],[PRODUCT ID]],MasterData[],4,0)</f>
        <v>No.</v>
      </c>
      <c r="K33" s="8">
        <f>VLOOKUP(InputData[[#This Row],[PRODUCT ID]],MasterData[],5,0)</f>
        <v>13</v>
      </c>
      <c r="L33" s="8">
        <f>VLOOKUP(InputData[[#This Row],[PRODUCT ID]],MasterData[],6,0)</f>
        <v>16.64</v>
      </c>
      <c r="M33" s="8">
        <f>InputData[[#This Row],[BUYING PRIZE]]*InputData[[#This Row],[QUANTITY]]</f>
        <v>169</v>
      </c>
      <c r="N33" s="8">
        <f>InputData[[#This Row],[SELLING PRICE]]*InputData[[#This Row],[QUANTITY]]*(1-InputData[[#This Row],[DISCOUNT %]])</f>
        <v>216.32</v>
      </c>
      <c r="O33">
        <f>DAY(InputData[[#This Row],[DATE]])</f>
        <v>3</v>
      </c>
      <c r="P33" t="str">
        <f>TEXT(InputData[[#This Row],[DATE]],"mmm")</f>
        <v>Feb</v>
      </c>
      <c r="Q33">
        <f>YEAR(InputData[[#This Row],[DATE]])</f>
        <v>2021</v>
      </c>
    </row>
    <row r="34" spans="1:17"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ID]],MasterData[],2,0)</f>
        <v>Product22</v>
      </c>
      <c r="J34" t="str">
        <f>VLOOKUP(InputData[[#This Row],[PRODUCT ID]],MasterData[],4,0)</f>
        <v>Ft</v>
      </c>
      <c r="K34" s="8">
        <f>VLOOKUP(InputData[[#This Row],[PRODUCT ID]],MasterData[],5,0)</f>
        <v>121</v>
      </c>
      <c r="L34" s="8">
        <f>VLOOKUP(InputData[[#This Row],[PRODUCT ID]],MasterData[],6,0)</f>
        <v>141.57</v>
      </c>
      <c r="M34" s="8">
        <f>InputData[[#This Row],[BUYING PRIZE]]*InputData[[#This Row],[QUANTITY]]</f>
        <v>242</v>
      </c>
      <c r="N34" s="8">
        <f>InputData[[#This Row],[SELLING PRICE]]*InputData[[#This Row],[QUANTITY]]*(1-InputData[[#This Row],[DISCOUNT %]])</f>
        <v>283.14</v>
      </c>
      <c r="O34">
        <f>DAY(InputData[[#This Row],[DATE]])</f>
        <v>3</v>
      </c>
      <c r="P34" t="str">
        <f>TEXT(InputData[[#This Row],[DATE]],"mmm")</f>
        <v>Feb</v>
      </c>
      <c r="Q34">
        <f>YEAR(InputData[[#This Row],[DATE]])</f>
        <v>2021</v>
      </c>
    </row>
    <row r="35" spans="1:17"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ID]],MasterData[],2,0)</f>
        <v>Product37</v>
      </c>
      <c r="J35" t="str">
        <f>VLOOKUP(InputData[[#This Row],[PRODUCT ID]],MasterData[],4,0)</f>
        <v>Kg</v>
      </c>
      <c r="K35" s="8">
        <f>VLOOKUP(InputData[[#This Row],[PRODUCT ID]],MasterData[],5,0)</f>
        <v>67</v>
      </c>
      <c r="L35" s="8">
        <f>VLOOKUP(InputData[[#This Row],[PRODUCT ID]],MasterData[],6,0)</f>
        <v>85.76</v>
      </c>
      <c r="M35" s="8">
        <f>InputData[[#This Row],[BUYING PRIZE]]*InputData[[#This Row],[QUANTITY]]</f>
        <v>268</v>
      </c>
      <c r="N35" s="8">
        <f>InputData[[#This Row],[SELLING PRICE]]*InputData[[#This Row],[QUANTITY]]*(1-InputData[[#This Row],[DISCOUNT %]])</f>
        <v>343.04</v>
      </c>
      <c r="O35">
        <f>DAY(InputData[[#This Row],[DATE]])</f>
        <v>4</v>
      </c>
      <c r="P35" t="str">
        <f>TEXT(InputData[[#This Row],[DATE]],"mmm")</f>
        <v>Feb</v>
      </c>
      <c r="Q35">
        <f>YEAR(InputData[[#This Row],[DATE]])</f>
        <v>2021</v>
      </c>
    </row>
    <row r="36" spans="1:17"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ID]],MasterData[],2,0)</f>
        <v>Product43</v>
      </c>
      <c r="J36" t="str">
        <f>VLOOKUP(InputData[[#This Row],[PRODUCT ID]],MasterData[],4,0)</f>
        <v>Kg</v>
      </c>
      <c r="K36" s="8">
        <f>VLOOKUP(InputData[[#This Row],[PRODUCT ID]],MasterData[],5,0)</f>
        <v>67</v>
      </c>
      <c r="L36" s="8">
        <f>VLOOKUP(InputData[[#This Row],[PRODUCT ID]],MasterData[],6,0)</f>
        <v>83.08</v>
      </c>
      <c r="M36" s="8">
        <f>InputData[[#This Row],[BUYING PRIZE]]*InputData[[#This Row],[QUANTITY]]</f>
        <v>469</v>
      </c>
      <c r="N36" s="8">
        <f>InputData[[#This Row],[SELLING PRICE]]*InputData[[#This Row],[QUANTITY]]*(1-InputData[[#This Row],[DISCOUNT %]])</f>
        <v>581.55999999999995</v>
      </c>
      <c r="O36">
        <f>DAY(InputData[[#This Row],[DATE]])</f>
        <v>5</v>
      </c>
      <c r="P36" t="str">
        <f>TEXT(InputData[[#This Row],[DATE]],"mmm")</f>
        <v>Feb</v>
      </c>
      <c r="Q36">
        <f>YEAR(InputData[[#This Row],[DATE]])</f>
        <v>2021</v>
      </c>
    </row>
    <row r="37" spans="1:17"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ID]],MasterData[],2,0)</f>
        <v>Product05</v>
      </c>
      <c r="J37" t="str">
        <f>VLOOKUP(InputData[[#This Row],[PRODUCT ID]],MasterData[],4,0)</f>
        <v>Ft</v>
      </c>
      <c r="K37" s="8">
        <f>VLOOKUP(InputData[[#This Row],[PRODUCT ID]],MasterData[],5,0)</f>
        <v>133</v>
      </c>
      <c r="L37" s="8">
        <f>VLOOKUP(InputData[[#This Row],[PRODUCT ID]],MasterData[],6,0)</f>
        <v>155.61000000000001</v>
      </c>
      <c r="M37" s="8">
        <f>InputData[[#This Row],[BUYING PRIZE]]*InputData[[#This Row],[QUANTITY]]</f>
        <v>133</v>
      </c>
      <c r="N37" s="8">
        <f>InputData[[#This Row],[SELLING PRICE]]*InputData[[#This Row],[QUANTITY]]*(1-InputData[[#This Row],[DISCOUNT %]])</f>
        <v>155.61000000000001</v>
      </c>
      <c r="O37">
        <f>DAY(InputData[[#This Row],[DATE]])</f>
        <v>5</v>
      </c>
      <c r="P37" t="str">
        <f>TEXT(InputData[[#This Row],[DATE]],"mmm")</f>
        <v>Feb</v>
      </c>
      <c r="Q37">
        <f>YEAR(InputData[[#This Row],[DATE]])</f>
        <v>2021</v>
      </c>
    </row>
    <row r="38" spans="1:17"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ID]],MasterData[],2,0)</f>
        <v>Product43</v>
      </c>
      <c r="J38" t="str">
        <f>VLOOKUP(InputData[[#This Row],[PRODUCT ID]],MasterData[],4,0)</f>
        <v>Kg</v>
      </c>
      <c r="K38" s="8">
        <f>VLOOKUP(InputData[[#This Row],[PRODUCT ID]],MasterData[],5,0)</f>
        <v>67</v>
      </c>
      <c r="L38" s="8">
        <f>VLOOKUP(InputData[[#This Row],[PRODUCT ID]],MasterData[],6,0)</f>
        <v>83.08</v>
      </c>
      <c r="M38" s="8">
        <f>InputData[[#This Row],[BUYING PRIZE]]*InputData[[#This Row],[QUANTITY]]</f>
        <v>603</v>
      </c>
      <c r="N38" s="8">
        <f>InputData[[#This Row],[SELLING PRICE]]*InputData[[#This Row],[QUANTITY]]*(1-InputData[[#This Row],[DISCOUNT %]])</f>
        <v>747.72</v>
      </c>
      <c r="O38">
        <f>DAY(InputData[[#This Row],[DATE]])</f>
        <v>5</v>
      </c>
      <c r="P38" t="str">
        <f>TEXT(InputData[[#This Row],[DATE]],"mmm")</f>
        <v>Feb</v>
      </c>
      <c r="Q38">
        <f>YEAR(InputData[[#This Row],[DATE]])</f>
        <v>2021</v>
      </c>
    </row>
    <row r="39" spans="1:17"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ID]],MasterData[],2,0)</f>
        <v>Product35</v>
      </c>
      <c r="J39" t="str">
        <f>VLOOKUP(InputData[[#This Row],[PRODUCT ID]],MasterData[],4,0)</f>
        <v>No.</v>
      </c>
      <c r="K39" s="8">
        <f>VLOOKUP(InputData[[#This Row],[PRODUCT ID]],MasterData[],5,0)</f>
        <v>5</v>
      </c>
      <c r="L39" s="8">
        <f>VLOOKUP(InputData[[#This Row],[PRODUCT ID]],MasterData[],6,0)</f>
        <v>6.7</v>
      </c>
      <c r="M39" s="8">
        <f>InputData[[#This Row],[BUYING PRIZE]]*InputData[[#This Row],[QUANTITY]]</f>
        <v>5</v>
      </c>
      <c r="N39" s="8">
        <f>InputData[[#This Row],[SELLING PRICE]]*InputData[[#This Row],[QUANTITY]]*(1-InputData[[#This Row],[DISCOUNT %]])</f>
        <v>6.7</v>
      </c>
      <c r="O39">
        <f>DAY(InputData[[#This Row],[DATE]])</f>
        <v>6</v>
      </c>
      <c r="P39" t="str">
        <f>TEXT(InputData[[#This Row],[DATE]],"mmm")</f>
        <v>Feb</v>
      </c>
      <c r="Q39">
        <f>YEAR(InputData[[#This Row],[DATE]])</f>
        <v>2021</v>
      </c>
    </row>
    <row r="40" spans="1:17"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ID]],MasterData[],2,0)</f>
        <v>Product34</v>
      </c>
      <c r="J40" t="str">
        <f>VLOOKUP(InputData[[#This Row],[PRODUCT ID]],MasterData[],4,0)</f>
        <v>Lt</v>
      </c>
      <c r="K40" s="8">
        <f>VLOOKUP(InputData[[#This Row],[PRODUCT ID]],MasterData[],5,0)</f>
        <v>55</v>
      </c>
      <c r="L40" s="8">
        <f>VLOOKUP(InputData[[#This Row],[PRODUCT ID]],MasterData[],6,0)</f>
        <v>58.3</v>
      </c>
      <c r="M40" s="8">
        <f>InputData[[#This Row],[BUYING PRIZE]]*InputData[[#This Row],[QUANTITY]]</f>
        <v>770</v>
      </c>
      <c r="N40" s="8">
        <f>InputData[[#This Row],[SELLING PRICE]]*InputData[[#This Row],[QUANTITY]]*(1-InputData[[#This Row],[DISCOUNT %]])</f>
        <v>816.19999999999993</v>
      </c>
      <c r="O40">
        <f>DAY(InputData[[#This Row],[DATE]])</f>
        <v>9</v>
      </c>
      <c r="P40" t="str">
        <f>TEXT(InputData[[#This Row],[DATE]],"mmm")</f>
        <v>Feb</v>
      </c>
      <c r="Q40">
        <f>YEAR(InputData[[#This Row],[DATE]])</f>
        <v>2021</v>
      </c>
    </row>
    <row r="41" spans="1:17"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ID]],MasterData[],2,0)</f>
        <v>Product08</v>
      </c>
      <c r="J41" t="str">
        <f>VLOOKUP(InputData[[#This Row],[PRODUCT ID]],MasterData[],4,0)</f>
        <v>Kg</v>
      </c>
      <c r="K41" s="8">
        <f>VLOOKUP(InputData[[#This Row],[PRODUCT ID]],MasterData[],5,0)</f>
        <v>83</v>
      </c>
      <c r="L41" s="8">
        <f>VLOOKUP(InputData[[#This Row],[PRODUCT ID]],MasterData[],6,0)</f>
        <v>94.62</v>
      </c>
      <c r="M41" s="8">
        <f>InputData[[#This Row],[BUYING PRIZE]]*InputData[[#This Row],[QUANTITY]]</f>
        <v>581</v>
      </c>
      <c r="N41" s="8">
        <f>InputData[[#This Row],[SELLING PRICE]]*InputData[[#This Row],[QUANTITY]]*(1-InputData[[#This Row],[DISCOUNT %]])</f>
        <v>662.34</v>
      </c>
      <c r="O41">
        <f>DAY(InputData[[#This Row],[DATE]])</f>
        <v>12</v>
      </c>
      <c r="P41" t="str">
        <f>TEXT(InputData[[#This Row],[DATE]],"mmm")</f>
        <v>Feb</v>
      </c>
      <c r="Q41">
        <f>YEAR(InputData[[#This Row],[DATE]])</f>
        <v>2021</v>
      </c>
    </row>
    <row r="42" spans="1:17"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ID]],MasterData[],2,0)</f>
        <v>Product23</v>
      </c>
      <c r="J42" t="str">
        <f>VLOOKUP(InputData[[#This Row],[PRODUCT ID]],MasterData[],4,0)</f>
        <v>Ft</v>
      </c>
      <c r="K42" s="8">
        <f>VLOOKUP(InputData[[#This Row],[PRODUCT ID]],MasterData[],5,0)</f>
        <v>141</v>
      </c>
      <c r="L42" s="8">
        <f>VLOOKUP(InputData[[#This Row],[PRODUCT ID]],MasterData[],6,0)</f>
        <v>149.46</v>
      </c>
      <c r="M42" s="8">
        <f>InputData[[#This Row],[BUYING PRIZE]]*InputData[[#This Row],[QUANTITY]]</f>
        <v>1269</v>
      </c>
      <c r="N42" s="8">
        <f>InputData[[#This Row],[SELLING PRICE]]*InputData[[#This Row],[QUANTITY]]*(1-InputData[[#This Row],[DISCOUNT %]])</f>
        <v>1345.14</v>
      </c>
      <c r="O42">
        <f>DAY(InputData[[#This Row],[DATE]])</f>
        <v>12</v>
      </c>
      <c r="P42" t="str">
        <f>TEXT(InputData[[#This Row],[DATE]],"mmm")</f>
        <v>Feb</v>
      </c>
      <c r="Q42">
        <f>YEAR(InputData[[#This Row],[DATE]])</f>
        <v>2021</v>
      </c>
    </row>
    <row r="43" spans="1:17"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ID]],MasterData[],2,0)</f>
        <v>Product27</v>
      </c>
      <c r="J43" t="str">
        <f>VLOOKUP(InputData[[#This Row],[PRODUCT ID]],MasterData[],4,0)</f>
        <v>Lt</v>
      </c>
      <c r="K43" s="8">
        <f>VLOOKUP(InputData[[#This Row],[PRODUCT ID]],MasterData[],5,0)</f>
        <v>48</v>
      </c>
      <c r="L43" s="8">
        <f>VLOOKUP(InputData[[#This Row],[PRODUCT ID]],MasterData[],6,0)</f>
        <v>57.120000000000005</v>
      </c>
      <c r="M43" s="8">
        <f>InputData[[#This Row],[BUYING PRIZE]]*InputData[[#This Row],[QUANTITY]]</f>
        <v>192</v>
      </c>
      <c r="N43" s="8">
        <f>InputData[[#This Row],[SELLING PRICE]]*InputData[[#This Row],[QUANTITY]]*(1-InputData[[#This Row],[DISCOUNT %]])</f>
        <v>228.48000000000002</v>
      </c>
      <c r="O43">
        <f>DAY(InputData[[#This Row],[DATE]])</f>
        <v>15</v>
      </c>
      <c r="P43" t="str">
        <f>TEXT(InputData[[#This Row],[DATE]],"mmm")</f>
        <v>Feb</v>
      </c>
      <c r="Q43">
        <f>YEAR(InputData[[#This Row],[DATE]])</f>
        <v>2021</v>
      </c>
    </row>
    <row r="44" spans="1:17"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ID]],MasterData[],2,0)</f>
        <v>Product15</v>
      </c>
      <c r="J44" t="str">
        <f>VLOOKUP(InputData[[#This Row],[PRODUCT ID]],MasterData[],4,0)</f>
        <v>No.</v>
      </c>
      <c r="K44" s="8">
        <f>VLOOKUP(InputData[[#This Row],[PRODUCT ID]],MasterData[],5,0)</f>
        <v>12</v>
      </c>
      <c r="L44" s="8">
        <f>VLOOKUP(InputData[[#This Row],[PRODUCT ID]],MasterData[],6,0)</f>
        <v>15.719999999999999</v>
      </c>
      <c r="M44" s="8">
        <f>InputData[[#This Row],[BUYING PRIZE]]*InputData[[#This Row],[QUANTITY]]</f>
        <v>72</v>
      </c>
      <c r="N44" s="8">
        <f>InputData[[#This Row],[SELLING PRICE]]*InputData[[#This Row],[QUANTITY]]*(1-InputData[[#This Row],[DISCOUNT %]])</f>
        <v>94.32</v>
      </c>
      <c r="O44">
        <f>DAY(InputData[[#This Row],[DATE]])</f>
        <v>18</v>
      </c>
      <c r="P44" t="str">
        <f>TEXT(InputData[[#This Row],[DATE]],"mmm")</f>
        <v>Feb</v>
      </c>
      <c r="Q44">
        <f>YEAR(InputData[[#This Row],[DATE]])</f>
        <v>2021</v>
      </c>
    </row>
    <row r="45" spans="1:17"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ID]],MasterData[],2,0)</f>
        <v>Product30</v>
      </c>
      <c r="J45" t="str">
        <f>VLOOKUP(InputData[[#This Row],[PRODUCT ID]],MasterData[],4,0)</f>
        <v>Ft</v>
      </c>
      <c r="K45" s="8">
        <f>VLOOKUP(InputData[[#This Row],[PRODUCT ID]],MasterData[],5,0)</f>
        <v>148</v>
      </c>
      <c r="L45" s="8">
        <f>VLOOKUP(InputData[[#This Row],[PRODUCT ID]],MasterData[],6,0)</f>
        <v>201.28</v>
      </c>
      <c r="M45" s="8">
        <f>InputData[[#This Row],[BUYING PRIZE]]*InputData[[#This Row],[QUANTITY]]</f>
        <v>1628</v>
      </c>
      <c r="N45" s="8">
        <f>InputData[[#This Row],[SELLING PRICE]]*InputData[[#This Row],[QUANTITY]]*(1-InputData[[#This Row],[DISCOUNT %]])</f>
        <v>2214.08</v>
      </c>
      <c r="O45">
        <f>DAY(InputData[[#This Row],[DATE]])</f>
        <v>20</v>
      </c>
      <c r="P45" t="str">
        <f>TEXT(InputData[[#This Row],[DATE]],"mmm")</f>
        <v>Feb</v>
      </c>
      <c r="Q45">
        <f>YEAR(InputData[[#This Row],[DATE]])</f>
        <v>2021</v>
      </c>
    </row>
    <row r="46" spans="1:17"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ID]],MasterData[],2,0)</f>
        <v>Product13</v>
      </c>
      <c r="J46" t="str">
        <f>VLOOKUP(InputData[[#This Row],[PRODUCT ID]],MasterData[],4,0)</f>
        <v>Kg</v>
      </c>
      <c r="K46" s="8">
        <f>VLOOKUP(InputData[[#This Row],[PRODUCT ID]],MasterData[],5,0)</f>
        <v>112</v>
      </c>
      <c r="L46" s="8">
        <f>VLOOKUP(InputData[[#This Row],[PRODUCT ID]],MasterData[],6,0)</f>
        <v>122.08</v>
      </c>
      <c r="M46" s="8">
        <f>InputData[[#This Row],[BUYING PRIZE]]*InputData[[#This Row],[QUANTITY]]</f>
        <v>560</v>
      </c>
      <c r="N46" s="8">
        <f>InputData[[#This Row],[SELLING PRICE]]*InputData[[#This Row],[QUANTITY]]*(1-InputData[[#This Row],[DISCOUNT %]])</f>
        <v>610.4</v>
      </c>
      <c r="O46">
        <f>DAY(InputData[[#This Row],[DATE]])</f>
        <v>22</v>
      </c>
      <c r="P46" t="str">
        <f>TEXT(InputData[[#This Row],[DATE]],"mmm")</f>
        <v>Feb</v>
      </c>
      <c r="Q46">
        <f>YEAR(InputData[[#This Row],[DATE]])</f>
        <v>2021</v>
      </c>
    </row>
    <row r="47" spans="1:17"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ID]],MasterData[],2,0)</f>
        <v>Product25</v>
      </c>
      <c r="J47" t="str">
        <f>VLOOKUP(InputData[[#This Row],[PRODUCT ID]],MasterData[],4,0)</f>
        <v>No.</v>
      </c>
      <c r="K47" s="8">
        <f>VLOOKUP(InputData[[#This Row],[PRODUCT ID]],MasterData[],5,0)</f>
        <v>7</v>
      </c>
      <c r="L47" s="8">
        <f>VLOOKUP(InputData[[#This Row],[PRODUCT ID]],MasterData[],6,0)</f>
        <v>8.33</v>
      </c>
      <c r="M47" s="8">
        <f>InputData[[#This Row],[BUYING PRIZE]]*InputData[[#This Row],[QUANTITY]]</f>
        <v>21</v>
      </c>
      <c r="N47" s="8">
        <f>InputData[[#This Row],[SELLING PRICE]]*InputData[[#This Row],[QUANTITY]]*(1-InputData[[#This Row],[DISCOUNT %]])</f>
        <v>24.990000000000002</v>
      </c>
      <c r="O47">
        <f>DAY(InputData[[#This Row],[DATE]])</f>
        <v>23</v>
      </c>
      <c r="P47" t="str">
        <f>TEXT(InputData[[#This Row],[DATE]],"mmm")</f>
        <v>Feb</v>
      </c>
      <c r="Q47">
        <f>YEAR(InputData[[#This Row],[DATE]])</f>
        <v>2021</v>
      </c>
    </row>
    <row r="48" spans="1:17"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ID]],MasterData[],2,0)</f>
        <v>Product05</v>
      </c>
      <c r="J48" t="str">
        <f>VLOOKUP(InputData[[#This Row],[PRODUCT ID]],MasterData[],4,0)</f>
        <v>Ft</v>
      </c>
      <c r="K48" s="8">
        <f>VLOOKUP(InputData[[#This Row],[PRODUCT ID]],MasterData[],5,0)</f>
        <v>133</v>
      </c>
      <c r="L48" s="8">
        <f>VLOOKUP(InputData[[#This Row],[PRODUCT ID]],MasterData[],6,0)</f>
        <v>155.61000000000001</v>
      </c>
      <c r="M48" s="8">
        <f>InputData[[#This Row],[BUYING PRIZE]]*InputData[[#This Row],[QUANTITY]]</f>
        <v>266</v>
      </c>
      <c r="N48" s="8">
        <f>InputData[[#This Row],[SELLING PRICE]]*InputData[[#This Row],[QUANTITY]]*(1-InputData[[#This Row],[DISCOUNT %]])</f>
        <v>311.22000000000003</v>
      </c>
      <c r="O48">
        <f>DAY(InputData[[#This Row],[DATE]])</f>
        <v>23</v>
      </c>
      <c r="P48" t="str">
        <f>TEXT(InputData[[#This Row],[DATE]],"mmm")</f>
        <v>Feb</v>
      </c>
      <c r="Q48">
        <f>YEAR(InputData[[#This Row],[DATE]])</f>
        <v>2021</v>
      </c>
    </row>
    <row r="49" spans="1:17"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ID]],MasterData[],2,0)</f>
        <v>Product02</v>
      </c>
      <c r="J49" t="str">
        <f>VLOOKUP(InputData[[#This Row],[PRODUCT ID]],MasterData[],4,0)</f>
        <v>Kg</v>
      </c>
      <c r="K49" s="8">
        <f>VLOOKUP(InputData[[#This Row],[PRODUCT ID]],MasterData[],5,0)</f>
        <v>105</v>
      </c>
      <c r="L49" s="8">
        <f>VLOOKUP(InputData[[#This Row],[PRODUCT ID]],MasterData[],6,0)</f>
        <v>142.80000000000001</v>
      </c>
      <c r="M49" s="8">
        <f>InputData[[#This Row],[BUYING PRIZE]]*InputData[[#This Row],[QUANTITY]]</f>
        <v>420</v>
      </c>
      <c r="N49" s="8">
        <f>InputData[[#This Row],[SELLING PRICE]]*InputData[[#This Row],[QUANTITY]]*(1-InputData[[#This Row],[DISCOUNT %]])</f>
        <v>571.20000000000005</v>
      </c>
      <c r="O49">
        <f>DAY(InputData[[#This Row],[DATE]])</f>
        <v>25</v>
      </c>
      <c r="P49" t="str">
        <f>TEXT(InputData[[#This Row],[DATE]],"mmm")</f>
        <v>Feb</v>
      </c>
      <c r="Q49">
        <f>YEAR(InputData[[#This Row],[DATE]])</f>
        <v>2021</v>
      </c>
    </row>
    <row r="50" spans="1:17"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ID]],MasterData[],2,0)</f>
        <v>Product32</v>
      </c>
      <c r="J50" t="str">
        <f>VLOOKUP(InputData[[#This Row],[PRODUCT ID]],MasterData[],4,0)</f>
        <v>Kg</v>
      </c>
      <c r="K50" s="8">
        <f>VLOOKUP(InputData[[#This Row],[PRODUCT ID]],MasterData[],5,0)</f>
        <v>89</v>
      </c>
      <c r="L50" s="8">
        <f>VLOOKUP(InputData[[#This Row],[PRODUCT ID]],MasterData[],6,0)</f>
        <v>117.48</v>
      </c>
      <c r="M50" s="8">
        <f>InputData[[#This Row],[BUYING PRIZE]]*InputData[[#This Row],[QUANTITY]]</f>
        <v>979</v>
      </c>
      <c r="N50" s="8">
        <f>InputData[[#This Row],[SELLING PRICE]]*InputData[[#This Row],[QUANTITY]]*(1-InputData[[#This Row],[DISCOUNT %]])</f>
        <v>1292.28</v>
      </c>
      <c r="O50">
        <f>DAY(InputData[[#This Row],[DATE]])</f>
        <v>25</v>
      </c>
      <c r="P50" t="str">
        <f>TEXT(InputData[[#This Row],[DATE]],"mmm")</f>
        <v>Feb</v>
      </c>
      <c r="Q50">
        <f>YEAR(InputData[[#This Row],[DATE]])</f>
        <v>2021</v>
      </c>
    </row>
    <row r="51" spans="1:17"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ID]],MasterData[],2,0)</f>
        <v>Product30</v>
      </c>
      <c r="J51" t="str">
        <f>VLOOKUP(InputData[[#This Row],[PRODUCT ID]],MasterData[],4,0)</f>
        <v>Ft</v>
      </c>
      <c r="K51" s="8">
        <f>VLOOKUP(InputData[[#This Row],[PRODUCT ID]],MasterData[],5,0)</f>
        <v>148</v>
      </c>
      <c r="L51" s="8">
        <f>VLOOKUP(InputData[[#This Row],[PRODUCT ID]],MasterData[],6,0)</f>
        <v>201.28</v>
      </c>
      <c r="M51" s="8">
        <f>InputData[[#This Row],[BUYING PRIZE]]*InputData[[#This Row],[QUANTITY]]</f>
        <v>296</v>
      </c>
      <c r="N51" s="8">
        <f>InputData[[#This Row],[SELLING PRICE]]*InputData[[#This Row],[QUANTITY]]*(1-InputData[[#This Row],[DISCOUNT %]])</f>
        <v>402.56</v>
      </c>
      <c r="O51">
        <f>DAY(InputData[[#This Row],[DATE]])</f>
        <v>25</v>
      </c>
      <c r="P51" t="str">
        <f>TEXT(InputData[[#This Row],[DATE]],"mmm")</f>
        <v>Feb</v>
      </c>
      <c r="Q51">
        <f>YEAR(InputData[[#This Row],[DATE]])</f>
        <v>2021</v>
      </c>
    </row>
    <row r="52" spans="1:17"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ID]],MasterData[],2,0)</f>
        <v>Product18</v>
      </c>
      <c r="J52" t="str">
        <f>VLOOKUP(InputData[[#This Row],[PRODUCT ID]],MasterData[],4,0)</f>
        <v>No.</v>
      </c>
      <c r="K52" s="8">
        <f>VLOOKUP(InputData[[#This Row],[PRODUCT ID]],MasterData[],5,0)</f>
        <v>37</v>
      </c>
      <c r="L52" s="8">
        <f>VLOOKUP(InputData[[#This Row],[PRODUCT ID]],MasterData[],6,0)</f>
        <v>49.21</v>
      </c>
      <c r="M52" s="8">
        <f>InputData[[#This Row],[BUYING PRIZE]]*InputData[[#This Row],[QUANTITY]]</f>
        <v>407</v>
      </c>
      <c r="N52" s="8">
        <f>InputData[[#This Row],[SELLING PRICE]]*InputData[[#This Row],[QUANTITY]]*(1-InputData[[#This Row],[DISCOUNT %]])</f>
        <v>541.31000000000006</v>
      </c>
      <c r="O52">
        <f>DAY(InputData[[#This Row],[DATE]])</f>
        <v>27</v>
      </c>
      <c r="P52" t="str">
        <f>TEXT(InputData[[#This Row],[DATE]],"mmm")</f>
        <v>Feb</v>
      </c>
      <c r="Q52">
        <f>YEAR(InputData[[#This Row],[DATE]])</f>
        <v>2021</v>
      </c>
    </row>
    <row r="53" spans="1:17"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ID]],MasterData[],2,0)</f>
        <v>Product11</v>
      </c>
      <c r="J53" t="str">
        <f>VLOOKUP(InputData[[#This Row],[PRODUCT ID]],MasterData[],4,0)</f>
        <v>Lt</v>
      </c>
      <c r="K53" s="8">
        <f>VLOOKUP(InputData[[#This Row],[PRODUCT ID]],MasterData[],5,0)</f>
        <v>44</v>
      </c>
      <c r="L53" s="8">
        <f>VLOOKUP(InputData[[#This Row],[PRODUCT ID]],MasterData[],6,0)</f>
        <v>48.4</v>
      </c>
      <c r="M53" s="8">
        <f>InputData[[#This Row],[BUYING PRIZE]]*InputData[[#This Row],[QUANTITY]]</f>
        <v>44</v>
      </c>
      <c r="N53" s="8">
        <f>InputData[[#This Row],[SELLING PRICE]]*InputData[[#This Row],[QUANTITY]]*(1-InputData[[#This Row],[DISCOUNT %]])</f>
        <v>48.4</v>
      </c>
      <c r="O53">
        <f>DAY(InputData[[#This Row],[DATE]])</f>
        <v>3</v>
      </c>
      <c r="P53" t="str">
        <f>TEXT(InputData[[#This Row],[DATE]],"mmm")</f>
        <v>Mar</v>
      </c>
      <c r="Q53">
        <f>YEAR(InputData[[#This Row],[DATE]])</f>
        <v>2021</v>
      </c>
    </row>
    <row r="54" spans="1:17"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ID]],MasterData[],2,0)</f>
        <v>Product21</v>
      </c>
      <c r="J54" t="str">
        <f>VLOOKUP(InputData[[#This Row],[PRODUCT ID]],MasterData[],4,0)</f>
        <v>Ft</v>
      </c>
      <c r="K54" s="8">
        <f>VLOOKUP(InputData[[#This Row],[PRODUCT ID]],MasterData[],5,0)</f>
        <v>126</v>
      </c>
      <c r="L54" s="8">
        <f>VLOOKUP(InputData[[#This Row],[PRODUCT ID]],MasterData[],6,0)</f>
        <v>162.54</v>
      </c>
      <c r="M54" s="8">
        <f>InputData[[#This Row],[BUYING PRIZE]]*InputData[[#This Row],[QUANTITY]]</f>
        <v>1134</v>
      </c>
      <c r="N54" s="8">
        <f>InputData[[#This Row],[SELLING PRICE]]*InputData[[#This Row],[QUANTITY]]*(1-InputData[[#This Row],[DISCOUNT %]])</f>
        <v>1462.86</v>
      </c>
      <c r="O54">
        <f>DAY(InputData[[#This Row],[DATE]])</f>
        <v>7</v>
      </c>
      <c r="P54" t="str">
        <f>TEXT(InputData[[#This Row],[DATE]],"mmm")</f>
        <v>Mar</v>
      </c>
      <c r="Q54">
        <f>YEAR(InputData[[#This Row],[DATE]])</f>
        <v>2021</v>
      </c>
    </row>
    <row r="55" spans="1:17"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ID]],MasterData[],2,0)</f>
        <v>Product27</v>
      </c>
      <c r="J55" t="str">
        <f>VLOOKUP(InputData[[#This Row],[PRODUCT ID]],MasterData[],4,0)</f>
        <v>Lt</v>
      </c>
      <c r="K55" s="8">
        <f>VLOOKUP(InputData[[#This Row],[PRODUCT ID]],MasterData[],5,0)</f>
        <v>48</v>
      </c>
      <c r="L55" s="8">
        <f>VLOOKUP(InputData[[#This Row],[PRODUCT ID]],MasterData[],6,0)</f>
        <v>57.120000000000005</v>
      </c>
      <c r="M55" s="8">
        <f>InputData[[#This Row],[BUYING PRIZE]]*InputData[[#This Row],[QUANTITY]]</f>
        <v>288</v>
      </c>
      <c r="N55" s="8">
        <f>InputData[[#This Row],[SELLING PRICE]]*InputData[[#This Row],[QUANTITY]]*(1-InputData[[#This Row],[DISCOUNT %]])</f>
        <v>342.72</v>
      </c>
      <c r="O55">
        <f>DAY(InputData[[#This Row],[DATE]])</f>
        <v>8</v>
      </c>
      <c r="P55" t="str">
        <f>TEXT(InputData[[#This Row],[DATE]],"mmm")</f>
        <v>Mar</v>
      </c>
      <c r="Q55">
        <f>YEAR(InputData[[#This Row],[DATE]])</f>
        <v>2021</v>
      </c>
    </row>
    <row r="56" spans="1:17"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ID]],MasterData[],2,0)</f>
        <v>Product44</v>
      </c>
      <c r="J56" t="str">
        <f>VLOOKUP(InputData[[#This Row],[PRODUCT ID]],MasterData[],4,0)</f>
        <v>Kg</v>
      </c>
      <c r="K56" s="8">
        <f>VLOOKUP(InputData[[#This Row],[PRODUCT ID]],MasterData[],5,0)</f>
        <v>76</v>
      </c>
      <c r="L56" s="8">
        <f>VLOOKUP(InputData[[#This Row],[PRODUCT ID]],MasterData[],6,0)</f>
        <v>82.08</v>
      </c>
      <c r="M56" s="8">
        <f>InputData[[#This Row],[BUYING PRIZE]]*InputData[[#This Row],[QUANTITY]]</f>
        <v>684</v>
      </c>
      <c r="N56" s="8">
        <f>InputData[[#This Row],[SELLING PRICE]]*InputData[[#This Row],[QUANTITY]]*(1-InputData[[#This Row],[DISCOUNT %]])</f>
        <v>738.72</v>
      </c>
      <c r="O56">
        <f>DAY(InputData[[#This Row],[DATE]])</f>
        <v>8</v>
      </c>
      <c r="P56" t="str">
        <f>TEXT(InputData[[#This Row],[DATE]],"mmm")</f>
        <v>Mar</v>
      </c>
      <c r="Q56">
        <f>YEAR(InputData[[#This Row],[DATE]])</f>
        <v>2021</v>
      </c>
    </row>
    <row r="57" spans="1:17"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ID]],MasterData[],2,0)</f>
        <v>Product29</v>
      </c>
      <c r="J57" t="str">
        <f>VLOOKUP(InputData[[#This Row],[PRODUCT ID]],MasterData[],4,0)</f>
        <v>Lt</v>
      </c>
      <c r="K57" s="8">
        <f>VLOOKUP(InputData[[#This Row],[PRODUCT ID]],MasterData[],5,0)</f>
        <v>47</v>
      </c>
      <c r="L57" s="8">
        <f>VLOOKUP(InputData[[#This Row],[PRODUCT ID]],MasterData[],6,0)</f>
        <v>53.11</v>
      </c>
      <c r="M57" s="8">
        <f>InputData[[#This Row],[BUYING PRIZE]]*InputData[[#This Row],[QUANTITY]]</f>
        <v>282</v>
      </c>
      <c r="N57" s="8">
        <f>InputData[[#This Row],[SELLING PRICE]]*InputData[[#This Row],[QUANTITY]]*(1-InputData[[#This Row],[DISCOUNT %]])</f>
        <v>318.65999999999997</v>
      </c>
      <c r="O57">
        <f>DAY(InputData[[#This Row],[DATE]])</f>
        <v>9</v>
      </c>
      <c r="P57" t="str">
        <f>TEXT(InputData[[#This Row],[DATE]],"mmm")</f>
        <v>Mar</v>
      </c>
      <c r="Q57">
        <f>YEAR(InputData[[#This Row],[DATE]])</f>
        <v>2021</v>
      </c>
    </row>
    <row r="58" spans="1:17"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ID]],MasterData[],2,0)</f>
        <v>Product25</v>
      </c>
      <c r="J58" t="str">
        <f>VLOOKUP(InputData[[#This Row],[PRODUCT ID]],MasterData[],4,0)</f>
        <v>No.</v>
      </c>
      <c r="K58" s="8">
        <f>VLOOKUP(InputData[[#This Row],[PRODUCT ID]],MasterData[],5,0)</f>
        <v>7</v>
      </c>
      <c r="L58" s="8">
        <f>VLOOKUP(InputData[[#This Row],[PRODUCT ID]],MasterData[],6,0)</f>
        <v>8.33</v>
      </c>
      <c r="M58" s="8">
        <f>InputData[[#This Row],[BUYING PRIZE]]*InputData[[#This Row],[QUANTITY]]</f>
        <v>77</v>
      </c>
      <c r="N58" s="8">
        <f>InputData[[#This Row],[SELLING PRICE]]*InputData[[#This Row],[QUANTITY]]*(1-InputData[[#This Row],[DISCOUNT %]])</f>
        <v>91.63</v>
      </c>
      <c r="O58">
        <f>DAY(InputData[[#This Row],[DATE]])</f>
        <v>11</v>
      </c>
      <c r="P58" t="str">
        <f>TEXT(InputData[[#This Row],[DATE]],"mmm")</f>
        <v>Mar</v>
      </c>
      <c r="Q58">
        <f>YEAR(InputData[[#This Row],[DATE]])</f>
        <v>2021</v>
      </c>
    </row>
    <row r="59" spans="1:17"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ID]],MasterData[],2,0)</f>
        <v>Product28</v>
      </c>
      <c r="J59" t="str">
        <f>VLOOKUP(InputData[[#This Row],[PRODUCT ID]],MasterData[],4,0)</f>
        <v>No.</v>
      </c>
      <c r="K59" s="8">
        <f>VLOOKUP(InputData[[#This Row],[PRODUCT ID]],MasterData[],5,0)</f>
        <v>37</v>
      </c>
      <c r="L59" s="8">
        <f>VLOOKUP(InputData[[#This Row],[PRODUCT ID]],MasterData[],6,0)</f>
        <v>41.81</v>
      </c>
      <c r="M59" s="8">
        <f>InputData[[#This Row],[BUYING PRIZE]]*InputData[[#This Row],[QUANTITY]]</f>
        <v>370</v>
      </c>
      <c r="N59" s="8">
        <f>InputData[[#This Row],[SELLING PRICE]]*InputData[[#This Row],[QUANTITY]]*(1-InputData[[#This Row],[DISCOUNT %]])</f>
        <v>418.1</v>
      </c>
      <c r="O59">
        <f>DAY(InputData[[#This Row],[DATE]])</f>
        <v>13</v>
      </c>
      <c r="P59" t="str">
        <f>TEXT(InputData[[#This Row],[DATE]],"mmm")</f>
        <v>Mar</v>
      </c>
      <c r="Q59">
        <f>YEAR(InputData[[#This Row],[DATE]])</f>
        <v>2021</v>
      </c>
    </row>
    <row r="60" spans="1:17"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ID]],MasterData[],2,0)</f>
        <v>Product39</v>
      </c>
      <c r="J60" t="str">
        <f>VLOOKUP(InputData[[#This Row],[PRODUCT ID]],MasterData[],4,0)</f>
        <v>No.</v>
      </c>
      <c r="K60" s="8">
        <f>VLOOKUP(InputData[[#This Row],[PRODUCT ID]],MasterData[],5,0)</f>
        <v>37</v>
      </c>
      <c r="L60" s="8">
        <f>VLOOKUP(InputData[[#This Row],[PRODUCT ID]],MasterData[],6,0)</f>
        <v>42.55</v>
      </c>
      <c r="M60" s="8">
        <f>InputData[[#This Row],[BUYING PRIZE]]*InputData[[#This Row],[QUANTITY]]</f>
        <v>407</v>
      </c>
      <c r="N60" s="8">
        <f>InputData[[#This Row],[SELLING PRICE]]*InputData[[#This Row],[QUANTITY]]*(1-InputData[[#This Row],[DISCOUNT %]])</f>
        <v>468.04999999999995</v>
      </c>
      <c r="O60">
        <f>DAY(InputData[[#This Row],[DATE]])</f>
        <v>15</v>
      </c>
      <c r="P60" t="str">
        <f>TEXT(InputData[[#This Row],[DATE]],"mmm")</f>
        <v>Mar</v>
      </c>
      <c r="Q60">
        <f>YEAR(InputData[[#This Row],[DATE]])</f>
        <v>2021</v>
      </c>
    </row>
    <row r="61" spans="1:17"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ID]],MasterData[],2,0)</f>
        <v>Product12</v>
      </c>
      <c r="J61" t="str">
        <f>VLOOKUP(InputData[[#This Row],[PRODUCT ID]],MasterData[],4,0)</f>
        <v>Kg</v>
      </c>
      <c r="K61" s="8">
        <f>VLOOKUP(InputData[[#This Row],[PRODUCT ID]],MasterData[],5,0)</f>
        <v>73</v>
      </c>
      <c r="L61" s="8">
        <f>VLOOKUP(InputData[[#This Row],[PRODUCT ID]],MasterData[],6,0)</f>
        <v>94.17</v>
      </c>
      <c r="M61" s="8">
        <f>InputData[[#This Row],[BUYING PRIZE]]*InputData[[#This Row],[QUANTITY]]</f>
        <v>1022</v>
      </c>
      <c r="N61" s="8">
        <f>InputData[[#This Row],[SELLING PRICE]]*InputData[[#This Row],[QUANTITY]]*(1-InputData[[#This Row],[DISCOUNT %]])</f>
        <v>1318.38</v>
      </c>
      <c r="O61">
        <f>DAY(InputData[[#This Row],[DATE]])</f>
        <v>16</v>
      </c>
      <c r="P61" t="str">
        <f>TEXT(InputData[[#This Row],[DATE]],"mmm")</f>
        <v>Mar</v>
      </c>
      <c r="Q61">
        <f>YEAR(InputData[[#This Row],[DATE]])</f>
        <v>2021</v>
      </c>
    </row>
    <row r="62" spans="1:17"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ID]],MasterData[],2,0)</f>
        <v>Product42</v>
      </c>
      <c r="J62" t="str">
        <f>VLOOKUP(InputData[[#This Row],[PRODUCT ID]],MasterData[],4,0)</f>
        <v>Ft</v>
      </c>
      <c r="K62" s="8">
        <f>VLOOKUP(InputData[[#This Row],[PRODUCT ID]],MasterData[],5,0)</f>
        <v>120</v>
      </c>
      <c r="L62" s="8">
        <f>VLOOKUP(InputData[[#This Row],[PRODUCT ID]],MasterData[],6,0)</f>
        <v>162</v>
      </c>
      <c r="M62" s="8">
        <f>InputData[[#This Row],[BUYING PRIZE]]*InputData[[#This Row],[QUANTITY]]</f>
        <v>960</v>
      </c>
      <c r="N62" s="8">
        <f>InputData[[#This Row],[SELLING PRICE]]*InputData[[#This Row],[QUANTITY]]*(1-InputData[[#This Row],[DISCOUNT %]])</f>
        <v>1296</v>
      </c>
      <c r="O62">
        <f>DAY(InputData[[#This Row],[DATE]])</f>
        <v>18</v>
      </c>
      <c r="P62" t="str">
        <f>TEXT(InputData[[#This Row],[DATE]],"mmm")</f>
        <v>Mar</v>
      </c>
      <c r="Q62">
        <f>YEAR(InputData[[#This Row],[DATE]])</f>
        <v>2021</v>
      </c>
    </row>
    <row r="63" spans="1:17"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ID]],MasterData[],2,0)</f>
        <v>Product28</v>
      </c>
      <c r="J63" t="str">
        <f>VLOOKUP(InputData[[#This Row],[PRODUCT ID]],MasterData[],4,0)</f>
        <v>No.</v>
      </c>
      <c r="K63" s="8">
        <f>VLOOKUP(InputData[[#This Row],[PRODUCT ID]],MasterData[],5,0)</f>
        <v>37</v>
      </c>
      <c r="L63" s="8">
        <f>VLOOKUP(InputData[[#This Row],[PRODUCT ID]],MasterData[],6,0)</f>
        <v>41.81</v>
      </c>
      <c r="M63" s="8">
        <f>InputData[[#This Row],[BUYING PRIZE]]*InputData[[#This Row],[QUANTITY]]</f>
        <v>333</v>
      </c>
      <c r="N63" s="8">
        <f>InputData[[#This Row],[SELLING PRICE]]*InputData[[#This Row],[QUANTITY]]*(1-InputData[[#This Row],[DISCOUNT %]])</f>
        <v>376.29</v>
      </c>
      <c r="O63">
        <f>DAY(InputData[[#This Row],[DATE]])</f>
        <v>19</v>
      </c>
      <c r="P63" t="str">
        <f>TEXT(InputData[[#This Row],[DATE]],"mmm")</f>
        <v>Mar</v>
      </c>
      <c r="Q63">
        <f>YEAR(InputData[[#This Row],[DATE]])</f>
        <v>2021</v>
      </c>
    </row>
    <row r="64" spans="1:17"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ID]],MasterData[],2,0)</f>
        <v>Product20</v>
      </c>
      <c r="J64" t="str">
        <f>VLOOKUP(InputData[[#This Row],[PRODUCT ID]],MasterData[],4,0)</f>
        <v>Lt</v>
      </c>
      <c r="K64" s="8">
        <f>VLOOKUP(InputData[[#This Row],[PRODUCT ID]],MasterData[],5,0)</f>
        <v>61</v>
      </c>
      <c r="L64" s="8">
        <f>VLOOKUP(InputData[[#This Row],[PRODUCT ID]],MasterData[],6,0)</f>
        <v>76.25</v>
      </c>
      <c r="M64" s="8">
        <f>InputData[[#This Row],[BUYING PRIZE]]*InputData[[#This Row],[QUANTITY]]</f>
        <v>793</v>
      </c>
      <c r="N64" s="8">
        <f>InputData[[#This Row],[SELLING PRICE]]*InputData[[#This Row],[QUANTITY]]*(1-InputData[[#This Row],[DISCOUNT %]])</f>
        <v>991.25</v>
      </c>
      <c r="O64">
        <f>DAY(InputData[[#This Row],[DATE]])</f>
        <v>21</v>
      </c>
      <c r="P64" t="str">
        <f>TEXT(InputData[[#This Row],[DATE]],"mmm")</f>
        <v>Mar</v>
      </c>
      <c r="Q64">
        <f>YEAR(InputData[[#This Row],[DATE]])</f>
        <v>2021</v>
      </c>
    </row>
    <row r="65" spans="1:17"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ID]],MasterData[],2,0)</f>
        <v>Product39</v>
      </c>
      <c r="J65" t="str">
        <f>VLOOKUP(InputData[[#This Row],[PRODUCT ID]],MasterData[],4,0)</f>
        <v>No.</v>
      </c>
      <c r="K65" s="8">
        <f>VLOOKUP(InputData[[#This Row],[PRODUCT ID]],MasterData[],5,0)</f>
        <v>37</v>
      </c>
      <c r="L65" s="8">
        <f>VLOOKUP(InputData[[#This Row],[PRODUCT ID]],MasterData[],6,0)</f>
        <v>42.55</v>
      </c>
      <c r="M65" s="8">
        <f>InputData[[#This Row],[BUYING PRIZE]]*InputData[[#This Row],[QUANTITY]]</f>
        <v>259</v>
      </c>
      <c r="N65" s="8">
        <f>InputData[[#This Row],[SELLING PRICE]]*InputData[[#This Row],[QUANTITY]]*(1-InputData[[#This Row],[DISCOUNT %]])</f>
        <v>297.84999999999997</v>
      </c>
      <c r="O65">
        <f>DAY(InputData[[#This Row],[DATE]])</f>
        <v>21</v>
      </c>
      <c r="P65" t="str">
        <f>TEXT(InputData[[#This Row],[DATE]],"mmm")</f>
        <v>Mar</v>
      </c>
      <c r="Q65">
        <f>YEAR(InputData[[#This Row],[DATE]])</f>
        <v>2021</v>
      </c>
    </row>
    <row r="66" spans="1:17"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ID]],MasterData[],2,0)</f>
        <v>Product02</v>
      </c>
      <c r="J66" t="str">
        <f>VLOOKUP(InputData[[#This Row],[PRODUCT ID]],MasterData[],4,0)</f>
        <v>Kg</v>
      </c>
      <c r="K66" s="8">
        <f>VLOOKUP(InputData[[#This Row],[PRODUCT ID]],MasterData[],5,0)</f>
        <v>105</v>
      </c>
      <c r="L66" s="8">
        <f>VLOOKUP(InputData[[#This Row],[PRODUCT ID]],MasterData[],6,0)</f>
        <v>142.80000000000001</v>
      </c>
      <c r="M66" s="8">
        <f>InputData[[#This Row],[BUYING PRIZE]]*InputData[[#This Row],[QUANTITY]]</f>
        <v>840</v>
      </c>
      <c r="N66" s="8">
        <f>InputData[[#This Row],[SELLING PRICE]]*InputData[[#This Row],[QUANTITY]]*(1-InputData[[#This Row],[DISCOUNT %]])</f>
        <v>1142.4000000000001</v>
      </c>
      <c r="O66">
        <f>DAY(InputData[[#This Row],[DATE]])</f>
        <v>22</v>
      </c>
      <c r="P66" t="str">
        <f>TEXT(InputData[[#This Row],[DATE]],"mmm")</f>
        <v>Mar</v>
      </c>
      <c r="Q66">
        <f>YEAR(InputData[[#This Row],[DATE]])</f>
        <v>2021</v>
      </c>
    </row>
    <row r="67" spans="1:17"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ID]],MasterData[],2,0)</f>
        <v>Product12</v>
      </c>
      <c r="J67" t="str">
        <f>VLOOKUP(InputData[[#This Row],[PRODUCT ID]],MasterData[],4,0)</f>
        <v>Kg</v>
      </c>
      <c r="K67" s="8">
        <f>VLOOKUP(InputData[[#This Row],[PRODUCT ID]],MasterData[],5,0)</f>
        <v>73</v>
      </c>
      <c r="L67" s="8">
        <f>VLOOKUP(InputData[[#This Row],[PRODUCT ID]],MasterData[],6,0)</f>
        <v>94.17</v>
      </c>
      <c r="M67" s="8">
        <f>InputData[[#This Row],[BUYING PRIZE]]*InputData[[#This Row],[QUANTITY]]</f>
        <v>292</v>
      </c>
      <c r="N67" s="8">
        <f>InputData[[#This Row],[SELLING PRICE]]*InputData[[#This Row],[QUANTITY]]*(1-InputData[[#This Row],[DISCOUNT %]])</f>
        <v>376.68</v>
      </c>
      <c r="O67">
        <f>DAY(InputData[[#This Row],[DATE]])</f>
        <v>22</v>
      </c>
      <c r="P67" t="str">
        <f>TEXT(InputData[[#This Row],[DATE]],"mmm")</f>
        <v>Mar</v>
      </c>
      <c r="Q67">
        <f>YEAR(InputData[[#This Row],[DATE]])</f>
        <v>2021</v>
      </c>
    </row>
    <row r="68" spans="1:17"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ID]],MasterData[],2,0)</f>
        <v>Product24</v>
      </c>
      <c r="J68" t="str">
        <f>VLOOKUP(InputData[[#This Row],[PRODUCT ID]],MasterData[],4,0)</f>
        <v>Ft</v>
      </c>
      <c r="K68" s="8">
        <f>VLOOKUP(InputData[[#This Row],[PRODUCT ID]],MasterData[],5,0)</f>
        <v>144</v>
      </c>
      <c r="L68" s="8">
        <f>VLOOKUP(InputData[[#This Row],[PRODUCT ID]],MasterData[],6,0)</f>
        <v>156.96</v>
      </c>
      <c r="M68" s="8">
        <f>InputData[[#This Row],[BUYING PRIZE]]*InputData[[#This Row],[QUANTITY]]</f>
        <v>2016</v>
      </c>
      <c r="N68" s="8">
        <f>InputData[[#This Row],[SELLING PRICE]]*InputData[[#This Row],[QUANTITY]]*(1-InputData[[#This Row],[DISCOUNT %]])</f>
        <v>2197.44</v>
      </c>
      <c r="O68">
        <f>DAY(InputData[[#This Row],[DATE]])</f>
        <v>25</v>
      </c>
      <c r="P68" t="str">
        <f>TEXT(InputData[[#This Row],[DATE]],"mmm")</f>
        <v>Mar</v>
      </c>
      <c r="Q68">
        <f>YEAR(InputData[[#This Row],[DATE]])</f>
        <v>2021</v>
      </c>
    </row>
    <row r="69" spans="1:17"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ID]],MasterData[],2,0)</f>
        <v>Product06</v>
      </c>
      <c r="J69" t="str">
        <f>VLOOKUP(InputData[[#This Row],[PRODUCT ID]],MasterData[],4,0)</f>
        <v>Kg</v>
      </c>
      <c r="K69" s="8">
        <f>VLOOKUP(InputData[[#This Row],[PRODUCT ID]],MasterData[],5,0)</f>
        <v>75</v>
      </c>
      <c r="L69" s="8">
        <f>VLOOKUP(InputData[[#This Row],[PRODUCT ID]],MasterData[],6,0)</f>
        <v>85.5</v>
      </c>
      <c r="M69" s="8">
        <f>InputData[[#This Row],[BUYING PRIZE]]*InputData[[#This Row],[QUANTITY]]</f>
        <v>300</v>
      </c>
      <c r="N69" s="8">
        <f>InputData[[#This Row],[SELLING PRICE]]*InputData[[#This Row],[QUANTITY]]*(1-InputData[[#This Row],[DISCOUNT %]])</f>
        <v>342</v>
      </c>
      <c r="O69">
        <f>DAY(InputData[[#This Row],[DATE]])</f>
        <v>25</v>
      </c>
      <c r="P69" t="str">
        <f>TEXT(InputData[[#This Row],[DATE]],"mmm")</f>
        <v>Mar</v>
      </c>
      <c r="Q69">
        <f>YEAR(InputData[[#This Row],[DATE]])</f>
        <v>2021</v>
      </c>
    </row>
    <row r="70" spans="1:17"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ID]],MasterData[],2,0)</f>
        <v>Product29</v>
      </c>
      <c r="J70" t="str">
        <f>VLOOKUP(InputData[[#This Row],[PRODUCT ID]],MasterData[],4,0)</f>
        <v>Lt</v>
      </c>
      <c r="K70" s="8">
        <f>VLOOKUP(InputData[[#This Row],[PRODUCT ID]],MasterData[],5,0)</f>
        <v>47</v>
      </c>
      <c r="L70" s="8">
        <f>VLOOKUP(InputData[[#This Row],[PRODUCT ID]],MasterData[],6,0)</f>
        <v>53.11</v>
      </c>
      <c r="M70" s="8">
        <f>InputData[[#This Row],[BUYING PRIZE]]*InputData[[#This Row],[QUANTITY]]</f>
        <v>376</v>
      </c>
      <c r="N70" s="8">
        <f>InputData[[#This Row],[SELLING PRICE]]*InputData[[#This Row],[QUANTITY]]*(1-InputData[[#This Row],[DISCOUNT %]])</f>
        <v>424.88</v>
      </c>
      <c r="O70">
        <f>DAY(InputData[[#This Row],[DATE]])</f>
        <v>25</v>
      </c>
      <c r="P70" t="str">
        <f>TEXT(InputData[[#This Row],[DATE]],"mmm")</f>
        <v>Mar</v>
      </c>
      <c r="Q70">
        <f>YEAR(InputData[[#This Row],[DATE]])</f>
        <v>2021</v>
      </c>
    </row>
    <row r="71" spans="1:17"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ID]],MasterData[],2,0)</f>
        <v>Product38</v>
      </c>
      <c r="J71" t="str">
        <f>VLOOKUP(InputData[[#This Row],[PRODUCT ID]],MasterData[],4,0)</f>
        <v>Kg</v>
      </c>
      <c r="K71" s="8">
        <f>VLOOKUP(InputData[[#This Row],[PRODUCT ID]],MasterData[],5,0)</f>
        <v>72</v>
      </c>
      <c r="L71" s="8">
        <f>VLOOKUP(InputData[[#This Row],[PRODUCT ID]],MasterData[],6,0)</f>
        <v>79.92</v>
      </c>
      <c r="M71" s="8">
        <f>InputData[[#This Row],[BUYING PRIZE]]*InputData[[#This Row],[QUANTITY]]</f>
        <v>144</v>
      </c>
      <c r="N71" s="8">
        <f>InputData[[#This Row],[SELLING PRICE]]*InputData[[#This Row],[QUANTITY]]*(1-InputData[[#This Row],[DISCOUNT %]])</f>
        <v>159.84</v>
      </c>
      <c r="O71">
        <f>DAY(InputData[[#This Row],[DATE]])</f>
        <v>25</v>
      </c>
      <c r="P71" t="str">
        <f>TEXT(InputData[[#This Row],[DATE]],"mmm")</f>
        <v>Mar</v>
      </c>
      <c r="Q71">
        <f>YEAR(InputData[[#This Row],[DATE]])</f>
        <v>2021</v>
      </c>
    </row>
    <row r="72" spans="1:17"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ID]],MasterData[],2,0)</f>
        <v>Product01</v>
      </c>
      <c r="J72" t="str">
        <f>VLOOKUP(InputData[[#This Row],[PRODUCT ID]],MasterData[],4,0)</f>
        <v>Kg</v>
      </c>
      <c r="K72" s="8">
        <f>VLOOKUP(InputData[[#This Row],[PRODUCT ID]],MasterData[],5,0)</f>
        <v>98</v>
      </c>
      <c r="L72" s="8">
        <f>VLOOKUP(InputData[[#This Row],[PRODUCT ID]],MasterData[],6,0)</f>
        <v>103.88</v>
      </c>
      <c r="M72" s="8">
        <f>InputData[[#This Row],[BUYING PRIZE]]*InputData[[#This Row],[QUANTITY]]</f>
        <v>392</v>
      </c>
      <c r="N72" s="8">
        <f>InputData[[#This Row],[SELLING PRICE]]*InputData[[#This Row],[QUANTITY]]*(1-InputData[[#This Row],[DISCOUNT %]])</f>
        <v>415.52</v>
      </c>
      <c r="O72">
        <f>DAY(InputData[[#This Row],[DATE]])</f>
        <v>26</v>
      </c>
      <c r="P72" t="str">
        <f>TEXT(InputData[[#This Row],[DATE]],"mmm")</f>
        <v>Mar</v>
      </c>
      <c r="Q72">
        <f>YEAR(InputData[[#This Row],[DATE]])</f>
        <v>2021</v>
      </c>
    </row>
    <row r="73" spans="1:17"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ID]],MasterData[],2,0)</f>
        <v>Product42</v>
      </c>
      <c r="J73" t="str">
        <f>VLOOKUP(InputData[[#This Row],[PRODUCT ID]],MasterData[],4,0)</f>
        <v>Ft</v>
      </c>
      <c r="K73" s="8">
        <f>VLOOKUP(InputData[[#This Row],[PRODUCT ID]],MasterData[],5,0)</f>
        <v>120</v>
      </c>
      <c r="L73" s="8">
        <f>VLOOKUP(InputData[[#This Row],[PRODUCT ID]],MasterData[],6,0)</f>
        <v>162</v>
      </c>
      <c r="M73" s="8">
        <f>InputData[[#This Row],[BUYING PRIZE]]*InputData[[#This Row],[QUANTITY]]</f>
        <v>120</v>
      </c>
      <c r="N73" s="8">
        <f>InputData[[#This Row],[SELLING PRICE]]*InputData[[#This Row],[QUANTITY]]*(1-InputData[[#This Row],[DISCOUNT %]])</f>
        <v>162</v>
      </c>
      <c r="O73">
        <f>DAY(InputData[[#This Row],[DATE]])</f>
        <v>26</v>
      </c>
      <c r="P73" t="str">
        <f>TEXT(InputData[[#This Row],[DATE]],"mmm")</f>
        <v>Mar</v>
      </c>
      <c r="Q73">
        <f>YEAR(InputData[[#This Row],[DATE]])</f>
        <v>2021</v>
      </c>
    </row>
    <row r="74" spans="1:17"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ID]],MasterData[],2,0)</f>
        <v>Product10</v>
      </c>
      <c r="J74" t="str">
        <f>VLOOKUP(InputData[[#This Row],[PRODUCT ID]],MasterData[],4,0)</f>
        <v>Ft</v>
      </c>
      <c r="K74" s="8">
        <f>VLOOKUP(InputData[[#This Row],[PRODUCT ID]],MasterData[],5,0)</f>
        <v>148</v>
      </c>
      <c r="L74" s="8">
        <f>VLOOKUP(InputData[[#This Row],[PRODUCT ID]],MasterData[],6,0)</f>
        <v>164.28</v>
      </c>
      <c r="M74" s="8">
        <f>InputData[[#This Row],[BUYING PRIZE]]*InputData[[#This Row],[QUANTITY]]</f>
        <v>1332</v>
      </c>
      <c r="N74" s="8">
        <f>InputData[[#This Row],[SELLING PRICE]]*InputData[[#This Row],[QUANTITY]]*(1-InputData[[#This Row],[DISCOUNT %]])</f>
        <v>1478.52</v>
      </c>
      <c r="O74">
        <f>DAY(InputData[[#This Row],[DATE]])</f>
        <v>26</v>
      </c>
      <c r="P74" t="str">
        <f>TEXT(InputData[[#This Row],[DATE]],"mmm")</f>
        <v>Mar</v>
      </c>
      <c r="Q74">
        <f>YEAR(InputData[[#This Row],[DATE]])</f>
        <v>2021</v>
      </c>
    </row>
    <row r="75" spans="1:17"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ID]],MasterData[],2,0)</f>
        <v>Product30</v>
      </c>
      <c r="J75" t="str">
        <f>VLOOKUP(InputData[[#This Row],[PRODUCT ID]],MasterData[],4,0)</f>
        <v>Ft</v>
      </c>
      <c r="K75" s="8">
        <f>VLOOKUP(InputData[[#This Row],[PRODUCT ID]],MasterData[],5,0)</f>
        <v>148</v>
      </c>
      <c r="L75" s="8">
        <f>VLOOKUP(InputData[[#This Row],[PRODUCT ID]],MasterData[],6,0)</f>
        <v>201.28</v>
      </c>
      <c r="M75" s="8">
        <f>InputData[[#This Row],[BUYING PRIZE]]*InputData[[#This Row],[QUANTITY]]</f>
        <v>444</v>
      </c>
      <c r="N75" s="8">
        <f>InputData[[#This Row],[SELLING PRICE]]*InputData[[#This Row],[QUANTITY]]*(1-InputData[[#This Row],[DISCOUNT %]])</f>
        <v>603.84</v>
      </c>
      <c r="O75">
        <f>DAY(InputData[[#This Row],[DATE]])</f>
        <v>27</v>
      </c>
      <c r="P75" t="str">
        <f>TEXT(InputData[[#This Row],[DATE]],"mmm")</f>
        <v>Mar</v>
      </c>
      <c r="Q75">
        <f>YEAR(InputData[[#This Row],[DATE]])</f>
        <v>2021</v>
      </c>
    </row>
    <row r="76" spans="1:17"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ID]],MasterData[],2,0)</f>
        <v>Product07</v>
      </c>
      <c r="J76" t="str">
        <f>VLOOKUP(InputData[[#This Row],[PRODUCT ID]],MasterData[],4,0)</f>
        <v>Lt</v>
      </c>
      <c r="K76" s="8">
        <f>VLOOKUP(InputData[[#This Row],[PRODUCT ID]],MasterData[],5,0)</f>
        <v>43</v>
      </c>
      <c r="L76" s="8">
        <f>VLOOKUP(InputData[[#This Row],[PRODUCT ID]],MasterData[],6,0)</f>
        <v>47.730000000000004</v>
      </c>
      <c r="M76" s="8">
        <f>InputData[[#This Row],[BUYING PRIZE]]*InputData[[#This Row],[QUANTITY]]</f>
        <v>344</v>
      </c>
      <c r="N76" s="8">
        <f>InputData[[#This Row],[SELLING PRICE]]*InputData[[#This Row],[QUANTITY]]*(1-InputData[[#This Row],[DISCOUNT %]])</f>
        <v>381.84000000000003</v>
      </c>
      <c r="O76">
        <f>DAY(InputData[[#This Row],[DATE]])</f>
        <v>28</v>
      </c>
      <c r="P76" t="str">
        <f>TEXT(InputData[[#This Row],[DATE]],"mmm")</f>
        <v>Mar</v>
      </c>
      <c r="Q76">
        <f>YEAR(InputData[[#This Row],[DATE]])</f>
        <v>2021</v>
      </c>
    </row>
    <row r="77" spans="1:17"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ID]],MasterData[],2,0)</f>
        <v>Product38</v>
      </c>
      <c r="J77" t="str">
        <f>VLOOKUP(InputData[[#This Row],[PRODUCT ID]],MasterData[],4,0)</f>
        <v>Kg</v>
      </c>
      <c r="K77" s="8">
        <f>VLOOKUP(InputData[[#This Row],[PRODUCT ID]],MasterData[],5,0)</f>
        <v>72</v>
      </c>
      <c r="L77" s="8">
        <f>VLOOKUP(InputData[[#This Row],[PRODUCT ID]],MasterData[],6,0)</f>
        <v>79.92</v>
      </c>
      <c r="M77" s="8">
        <f>InputData[[#This Row],[BUYING PRIZE]]*InputData[[#This Row],[QUANTITY]]</f>
        <v>72</v>
      </c>
      <c r="N77" s="8">
        <f>InputData[[#This Row],[SELLING PRICE]]*InputData[[#This Row],[QUANTITY]]*(1-InputData[[#This Row],[DISCOUNT %]])</f>
        <v>79.92</v>
      </c>
      <c r="O77">
        <f>DAY(InputData[[#This Row],[DATE]])</f>
        <v>30</v>
      </c>
      <c r="P77" t="str">
        <f>TEXT(InputData[[#This Row],[DATE]],"mmm")</f>
        <v>Mar</v>
      </c>
      <c r="Q77">
        <f>YEAR(InputData[[#This Row],[DATE]])</f>
        <v>2021</v>
      </c>
    </row>
    <row r="78" spans="1:17"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ID]],MasterData[],2,0)</f>
        <v>Product42</v>
      </c>
      <c r="J78" t="str">
        <f>VLOOKUP(InputData[[#This Row],[PRODUCT ID]],MasterData[],4,0)</f>
        <v>Ft</v>
      </c>
      <c r="K78" s="8">
        <f>VLOOKUP(InputData[[#This Row],[PRODUCT ID]],MasterData[],5,0)</f>
        <v>120</v>
      </c>
      <c r="L78" s="8">
        <f>VLOOKUP(InputData[[#This Row],[PRODUCT ID]],MasterData[],6,0)</f>
        <v>162</v>
      </c>
      <c r="M78" s="8">
        <f>InputData[[#This Row],[BUYING PRIZE]]*InputData[[#This Row],[QUANTITY]]</f>
        <v>360</v>
      </c>
      <c r="N78" s="8">
        <f>InputData[[#This Row],[SELLING PRICE]]*InputData[[#This Row],[QUANTITY]]*(1-InputData[[#This Row],[DISCOUNT %]])</f>
        <v>486</v>
      </c>
      <c r="O78">
        <f>DAY(InputData[[#This Row],[DATE]])</f>
        <v>31</v>
      </c>
      <c r="P78" t="str">
        <f>TEXT(InputData[[#This Row],[DATE]],"mmm")</f>
        <v>Mar</v>
      </c>
      <c r="Q78">
        <f>YEAR(InputData[[#This Row],[DATE]])</f>
        <v>2021</v>
      </c>
    </row>
    <row r="79" spans="1:17"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ID]],MasterData[],2,0)</f>
        <v>Product40</v>
      </c>
      <c r="J79" t="str">
        <f>VLOOKUP(InputData[[#This Row],[PRODUCT ID]],MasterData[],4,0)</f>
        <v>Kg</v>
      </c>
      <c r="K79" s="8">
        <f>VLOOKUP(InputData[[#This Row],[PRODUCT ID]],MasterData[],5,0)</f>
        <v>90</v>
      </c>
      <c r="L79" s="8">
        <f>VLOOKUP(InputData[[#This Row],[PRODUCT ID]],MasterData[],6,0)</f>
        <v>115.2</v>
      </c>
      <c r="M79" s="8">
        <f>InputData[[#This Row],[BUYING PRIZE]]*InputData[[#This Row],[QUANTITY]]</f>
        <v>360</v>
      </c>
      <c r="N79" s="8">
        <f>InputData[[#This Row],[SELLING PRICE]]*InputData[[#This Row],[QUANTITY]]*(1-InputData[[#This Row],[DISCOUNT %]])</f>
        <v>460.8</v>
      </c>
      <c r="O79">
        <f>DAY(InputData[[#This Row],[DATE]])</f>
        <v>4</v>
      </c>
      <c r="P79" t="str">
        <f>TEXT(InputData[[#This Row],[DATE]],"mmm")</f>
        <v>Apr</v>
      </c>
      <c r="Q79">
        <f>YEAR(InputData[[#This Row],[DATE]])</f>
        <v>2021</v>
      </c>
    </row>
    <row r="80" spans="1:17"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ID]],MasterData[],2,0)</f>
        <v>Product09</v>
      </c>
      <c r="J80" t="str">
        <f>VLOOKUP(InputData[[#This Row],[PRODUCT ID]],MasterData[],4,0)</f>
        <v>No.</v>
      </c>
      <c r="K80" s="8">
        <f>VLOOKUP(InputData[[#This Row],[PRODUCT ID]],MasterData[],5,0)</f>
        <v>6</v>
      </c>
      <c r="L80" s="8">
        <f>VLOOKUP(InputData[[#This Row],[PRODUCT ID]],MasterData[],6,0)</f>
        <v>7.8599999999999994</v>
      </c>
      <c r="M80" s="8">
        <f>InputData[[#This Row],[BUYING PRIZE]]*InputData[[#This Row],[QUANTITY]]</f>
        <v>54</v>
      </c>
      <c r="N80" s="8">
        <f>InputData[[#This Row],[SELLING PRICE]]*InputData[[#This Row],[QUANTITY]]*(1-InputData[[#This Row],[DISCOUNT %]])</f>
        <v>70.739999999999995</v>
      </c>
      <c r="O80">
        <f>DAY(InputData[[#This Row],[DATE]])</f>
        <v>4</v>
      </c>
      <c r="P80" t="str">
        <f>TEXT(InputData[[#This Row],[DATE]],"mmm")</f>
        <v>Apr</v>
      </c>
      <c r="Q80">
        <f>YEAR(InputData[[#This Row],[DATE]])</f>
        <v>2021</v>
      </c>
    </row>
    <row r="81" spans="1:17"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ID]],MasterData[],2,0)</f>
        <v>Product31</v>
      </c>
      <c r="J81" t="str">
        <f>VLOOKUP(InputData[[#This Row],[PRODUCT ID]],MasterData[],4,0)</f>
        <v>Kg</v>
      </c>
      <c r="K81" s="8">
        <f>VLOOKUP(InputData[[#This Row],[PRODUCT ID]],MasterData[],5,0)</f>
        <v>93</v>
      </c>
      <c r="L81" s="8">
        <f>VLOOKUP(InputData[[#This Row],[PRODUCT ID]],MasterData[],6,0)</f>
        <v>104.16</v>
      </c>
      <c r="M81" s="8">
        <f>InputData[[#This Row],[BUYING PRIZE]]*InputData[[#This Row],[QUANTITY]]</f>
        <v>1395</v>
      </c>
      <c r="N81" s="8">
        <f>InputData[[#This Row],[SELLING PRICE]]*InputData[[#This Row],[QUANTITY]]*(1-InputData[[#This Row],[DISCOUNT %]])</f>
        <v>1562.3999999999999</v>
      </c>
      <c r="O81">
        <f>DAY(InputData[[#This Row],[DATE]])</f>
        <v>5</v>
      </c>
      <c r="P81" t="str">
        <f>TEXT(InputData[[#This Row],[DATE]],"mmm")</f>
        <v>Apr</v>
      </c>
      <c r="Q81">
        <f>YEAR(InputData[[#This Row],[DATE]])</f>
        <v>2021</v>
      </c>
    </row>
    <row r="82" spans="1:17"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ID]],MasterData[],2,0)</f>
        <v>Product05</v>
      </c>
      <c r="J82" t="str">
        <f>VLOOKUP(InputData[[#This Row],[PRODUCT ID]],MasterData[],4,0)</f>
        <v>Ft</v>
      </c>
      <c r="K82" s="8">
        <f>VLOOKUP(InputData[[#This Row],[PRODUCT ID]],MasterData[],5,0)</f>
        <v>133</v>
      </c>
      <c r="L82" s="8">
        <f>VLOOKUP(InputData[[#This Row],[PRODUCT ID]],MasterData[],6,0)</f>
        <v>155.61000000000001</v>
      </c>
      <c r="M82" s="8">
        <f>InputData[[#This Row],[BUYING PRIZE]]*InputData[[#This Row],[QUANTITY]]</f>
        <v>399</v>
      </c>
      <c r="N82" s="8">
        <f>InputData[[#This Row],[SELLING PRICE]]*InputData[[#This Row],[QUANTITY]]*(1-InputData[[#This Row],[DISCOUNT %]])</f>
        <v>466.83000000000004</v>
      </c>
      <c r="O82">
        <f>DAY(InputData[[#This Row],[DATE]])</f>
        <v>9</v>
      </c>
      <c r="P82" t="str">
        <f>TEXT(InputData[[#This Row],[DATE]],"mmm")</f>
        <v>Apr</v>
      </c>
      <c r="Q82">
        <f>YEAR(InputData[[#This Row],[DATE]])</f>
        <v>2021</v>
      </c>
    </row>
    <row r="83" spans="1:17"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ID]],MasterData[],2,0)</f>
        <v>Product22</v>
      </c>
      <c r="J83" t="str">
        <f>VLOOKUP(InputData[[#This Row],[PRODUCT ID]],MasterData[],4,0)</f>
        <v>Ft</v>
      </c>
      <c r="K83" s="8">
        <f>VLOOKUP(InputData[[#This Row],[PRODUCT ID]],MasterData[],5,0)</f>
        <v>121</v>
      </c>
      <c r="L83" s="8">
        <f>VLOOKUP(InputData[[#This Row],[PRODUCT ID]],MasterData[],6,0)</f>
        <v>141.57</v>
      </c>
      <c r="M83" s="8">
        <f>InputData[[#This Row],[BUYING PRIZE]]*InputData[[#This Row],[QUANTITY]]</f>
        <v>1694</v>
      </c>
      <c r="N83" s="8">
        <f>InputData[[#This Row],[SELLING PRICE]]*InputData[[#This Row],[QUANTITY]]*(1-InputData[[#This Row],[DISCOUNT %]])</f>
        <v>1981.98</v>
      </c>
      <c r="O83">
        <f>DAY(InputData[[#This Row],[DATE]])</f>
        <v>10</v>
      </c>
      <c r="P83" t="str">
        <f>TEXT(InputData[[#This Row],[DATE]],"mmm")</f>
        <v>Apr</v>
      </c>
      <c r="Q83">
        <f>YEAR(InputData[[#This Row],[DATE]])</f>
        <v>2021</v>
      </c>
    </row>
    <row r="84" spans="1:17"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ID]],MasterData[],2,0)</f>
        <v>Product37</v>
      </c>
      <c r="J84" t="str">
        <f>VLOOKUP(InputData[[#This Row],[PRODUCT ID]],MasterData[],4,0)</f>
        <v>Kg</v>
      </c>
      <c r="K84" s="8">
        <f>VLOOKUP(InputData[[#This Row],[PRODUCT ID]],MasterData[],5,0)</f>
        <v>67</v>
      </c>
      <c r="L84" s="8">
        <f>VLOOKUP(InputData[[#This Row],[PRODUCT ID]],MasterData[],6,0)</f>
        <v>85.76</v>
      </c>
      <c r="M84" s="8">
        <f>InputData[[#This Row],[BUYING PRIZE]]*InputData[[#This Row],[QUANTITY]]</f>
        <v>201</v>
      </c>
      <c r="N84" s="8">
        <f>InputData[[#This Row],[SELLING PRICE]]*InputData[[#This Row],[QUANTITY]]*(1-InputData[[#This Row],[DISCOUNT %]])</f>
        <v>257.28000000000003</v>
      </c>
      <c r="O84">
        <f>DAY(InputData[[#This Row],[DATE]])</f>
        <v>12</v>
      </c>
      <c r="P84" t="str">
        <f>TEXT(InputData[[#This Row],[DATE]],"mmm")</f>
        <v>Apr</v>
      </c>
      <c r="Q84">
        <f>YEAR(InputData[[#This Row],[DATE]])</f>
        <v>2021</v>
      </c>
    </row>
    <row r="85" spans="1:17"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ID]],MasterData[],2,0)</f>
        <v>Product29</v>
      </c>
      <c r="J85" t="str">
        <f>VLOOKUP(InputData[[#This Row],[PRODUCT ID]],MasterData[],4,0)</f>
        <v>Lt</v>
      </c>
      <c r="K85" s="8">
        <f>VLOOKUP(InputData[[#This Row],[PRODUCT ID]],MasterData[],5,0)</f>
        <v>47</v>
      </c>
      <c r="L85" s="8">
        <f>VLOOKUP(InputData[[#This Row],[PRODUCT ID]],MasterData[],6,0)</f>
        <v>53.11</v>
      </c>
      <c r="M85" s="8">
        <f>InputData[[#This Row],[BUYING PRIZE]]*InputData[[#This Row],[QUANTITY]]</f>
        <v>188</v>
      </c>
      <c r="N85" s="8">
        <f>InputData[[#This Row],[SELLING PRICE]]*InputData[[#This Row],[QUANTITY]]*(1-InputData[[#This Row],[DISCOUNT %]])</f>
        <v>212.44</v>
      </c>
      <c r="O85">
        <f>DAY(InputData[[#This Row],[DATE]])</f>
        <v>12</v>
      </c>
      <c r="P85" t="str">
        <f>TEXT(InputData[[#This Row],[DATE]],"mmm")</f>
        <v>Apr</v>
      </c>
      <c r="Q85">
        <f>YEAR(InputData[[#This Row],[DATE]])</f>
        <v>2021</v>
      </c>
    </row>
    <row r="86" spans="1:17"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ID]],MasterData[],2,0)</f>
        <v>Product27</v>
      </c>
      <c r="J86" t="str">
        <f>VLOOKUP(InputData[[#This Row],[PRODUCT ID]],MasterData[],4,0)</f>
        <v>Lt</v>
      </c>
      <c r="K86" s="8">
        <f>VLOOKUP(InputData[[#This Row],[PRODUCT ID]],MasterData[],5,0)</f>
        <v>48</v>
      </c>
      <c r="L86" s="8">
        <f>VLOOKUP(InputData[[#This Row],[PRODUCT ID]],MasterData[],6,0)</f>
        <v>57.120000000000005</v>
      </c>
      <c r="M86" s="8">
        <f>InputData[[#This Row],[BUYING PRIZE]]*InputData[[#This Row],[QUANTITY]]</f>
        <v>432</v>
      </c>
      <c r="N86" s="8">
        <f>InputData[[#This Row],[SELLING PRICE]]*InputData[[#This Row],[QUANTITY]]*(1-InputData[[#This Row],[DISCOUNT %]])</f>
        <v>514.08000000000004</v>
      </c>
      <c r="O86">
        <f>DAY(InputData[[#This Row],[DATE]])</f>
        <v>12</v>
      </c>
      <c r="P86" t="str">
        <f>TEXT(InputData[[#This Row],[DATE]],"mmm")</f>
        <v>Apr</v>
      </c>
      <c r="Q86">
        <f>YEAR(InputData[[#This Row],[DATE]])</f>
        <v>2021</v>
      </c>
    </row>
    <row r="87" spans="1:17"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ID]],MasterData[],2,0)</f>
        <v>Product33</v>
      </c>
      <c r="J87" t="str">
        <f>VLOOKUP(InputData[[#This Row],[PRODUCT ID]],MasterData[],4,0)</f>
        <v>Kg</v>
      </c>
      <c r="K87" s="8">
        <f>VLOOKUP(InputData[[#This Row],[PRODUCT ID]],MasterData[],5,0)</f>
        <v>95</v>
      </c>
      <c r="L87" s="8">
        <f>VLOOKUP(InputData[[#This Row],[PRODUCT ID]],MasterData[],6,0)</f>
        <v>119.7</v>
      </c>
      <c r="M87" s="8">
        <f>InputData[[#This Row],[BUYING PRIZE]]*InputData[[#This Row],[QUANTITY]]</f>
        <v>1235</v>
      </c>
      <c r="N87" s="8">
        <f>InputData[[#This Row],[SELLING PRICE]]*InputData[[#This Row],[QUANTITY]]*(1-InputData[[#This Row],[DISCOUNT %]])</f>
        <v>1556.1000000000001</v>
      </c>
      <c r="O87">
        <f>DAY(InputData[[#This Row],[DATE]])</f>
        <v>12</v>
      </c>
      <c r="P87" t="str">
        <f>TEXT(InputData[[#This Row],[DATE]],"mmm")</f>
        <v>Apr</v>
      </c>
      <c r="Q87">
        <f>YEAR(InputData[[#This Row],[DATE]])</f>
        <v>2021</v>
      </c>
    </row>
    <row r="88" spans="1:17"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ID]],MasterData[],2,0)</f>
        <v>Product17</v>
      </c>
      <c r="J88" t="str">
        <f>VLOOKUP(InputData[[#This Row],[PRODUCT ID]],MasterData[],4,0)</f>
        <v>Ft</v>
      </c>
      <c r="K88" s="8">
        <f>VLOOKUP(InputData[[#This Row],[PRODUCT ID]],MasterData[],5,0)</f>
        <v>134</v>
      </c>
      <c r="L88" s="8">
        <f>VLOOKUP(InputData[[#This Row],[PRODUCT ID]],MasterData[],6,0)</f>
        <v>156.78</v>
      </c>
      <c r="M88" s="8">
        <f>InputData[[#This Row],[BUYING PRIZE]]*InputData[[#This Row],[QUANTITY]]</f>
        <v>402</v>
      </c>
      <c r="N88" s="8">
        <f>InputData[[#This Row],[SELLING PRICE]]*InputData[[#This Row],[QUANTITY]]*(1-InputData[[#This Row],[DISCOUNT %]])</f>
        <v>470.34000000000003</v>
      </c>
      <c r="O88">
        <f>DAY(InputData[[#This Row],[DATE]])</f>
        <v>15</v>
      </c>
      <c r="P88" t="str">
        <f>TEXT(InputData[[#This Row],[DATE]],"mmm")</f>
        <v>Apr</v>
      </c>
      <c r="Q88">
        <f>YEAR(InputData[[#This Row],[DATE]])</f>
        <v>2021</v>
      </c>
    </row>
    <row r="89" spans="1:17"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ID]],MasterData[],2,0)</f>
        <v>Product18</v>
      </c>
      <c r="J89" t="str">
        <f>VLOOKUP(InputData[[#This Row],[PRODUCT ID]],MasterData[],4,0)</f>
        <v>No.</v>
      </c>
      <c r="K89" s="8">
        <f>VLOOKUP(InputData[[#This Row],[PRODUCT ID]],MasterData[],5,0)</f>
        <v>37</v>
      </c>
      <c r="L89" s="8">
        <f>VLOOKUP(InputData[[#This Row],[PRODUCT ID]],MasterData[],6,0)</f>
        <v>49.21</v>
      </c>
      <c r="M89" s="8">
        <f>InputData[[#This Row],[BUYING PRIZE]]*InputData[[#This Row],[QUANTITY]]</f>
        <v>555</v>
      </c>
      <c r="N89" s="8">
        <f>InputData[[#This Row],[SELLING PRICE]]*InputData[[#This Row],[QUANTITY]]*(1-InputData[[#This Row],[DISCOUNT %]])</f>
        <v>738.15</v>
      </c>
      <c r="O89">
        <f>DAY(InputData[[#This Row],[DATE]])</f>
        <v>16</v>
      </c>
      <c r="P89" t="str">
        <f>TEXT(InputData[[#This Row],[DATE]],"mmm")</f>
        <v>Apr</v>
      </c>
      <c r="Q89">
        <f>YEAR(InputData[[#This Row],[DATE]])</f>
        <v>2021</v>
      </c>
    </row>
    <row r="90" spans="1:17"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ID]],MasterData[],2,0)</f>
        <v>Product38</v>
      </c>
      <c r="J90" t="str">
        <f>VLOOKUP(InputData[[#This Row],[PRODUCT ID]],MasterData[],4,0)</f>
        <v>Kg</v>
      </c>
      <c r="K90" s="8">
        <f>VLOOKUP(InputData[[#This Row],[PRODUCT ID]],MasterData[],5,0)</f>
        <v>72</v>
      </c>
      <c r="L90" s="8">
        <f>VLOOKUP(InputData[[#This Row],[PRODUCT ID]],MasterData[],6,0)</f>
        <v>79.92</v>
      </c>
      <c r="M90" s="8">
        <f>InputData[[#This Row],[BUYING PRIZE]]*InputData[[#This Row],[QUANTITY]]</f>
        <v>648</v>
      </c>
      <c r="N90" s="8">
        <f>InputData[[#This Row],[SELLING PRICE]]*InputData[[#This Row],[QUANTITY]]*(1-InputData[[#This Row],[DISCOUNT %]])</f>
        <v>719.28</v>
      </c>
      <c r="O90">
        <f>DAY(InputData[[#This Row],[DATE]])</f>
        <v>18</v>
      </c>
      <c r="P90" t="str">
        <f>TEXT(InputData[[#This Row],[DATE]],"mmm")</f>
        <v>Apr</v>
      </c>
      <c r="Q90">
        <f>YEAR(InputData[[#This Row],[DATE]])</f>
        <v>2021</v>
      </c>
    </row>
    <row r="91" spans="1:17"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ID]],MasterData[],2,0)</f>
        <v>Product19</v>
      </c>
      <c r="J91" t="str">
        <f>VLOOKUP(InputData[[#This Row],[PRODUCT ID]],MasterData[],4,0)</f>
        <v>Ft</v>
      </c>
      <c r="K91" s="8">
        <f>VLOOKUP(InputData[[#This Row],[PRODUCT ID]],MasterData[],5,0)</f>
        <v>150</v>
      </c>
      <c r="L91" s="8">
        <f>VLOOKUP(InputData[[#This Row],[PRODUCT ID]],MasterData[],6,0)</f>
        <v>210</v>
      </c>
      <c r="M91" s="8">
        <f>InputData[[#This Row],[BUYING PRIZE]]*InputData[[#This Row],[QUANTITY]]</f>
        <v>1950</v>
      </c>
      <c r="N91" s="8">
        <f>InputData[[#This Row],[SELLING PRICE]]*InputData[[#This Row],[QUANTITY]]*(1-InputData[[#This Row],[DISCOUNT %]])</f>
        <v>2730</v>
      </c>
      <c r="O91">
        <f>DAY(InputData[[#This Row],[DATE]])</f>
        <v>18</v>
      </c>
      <c r="P91" t="str">
        <f>TEXT(InputData[[#This Row],[DATE]],"mmm")</f>
        <v>Apr</v>
      </c>
      <c r="Q91">
        <f>YEAR(InputData[[#This Row],[DATE]])</f>
        <v>2021</v>
      </c>
    </row>
    <row r="92" spans="1:17"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ID]],MasterData[],2,0)</f>
        <v>Product42</v>
      </c>
      <c r="J92" t="str">
        <f>VLOOKUP(InputData[[#This Row],[PRODUCT ID]],MasterData[],4,0)</f>
        <v>Ft</v>
      </c>
      <c r="K92" s="8">
        <f>VLOOKUP(InputData[[#This Row],[PRODUCT ID]],MasterData[],5,0)</f>
        <v>120</v>
      </c>
      <c r="L92" s="8">
        <f>VLOOKUP(InputData[[#This Row],[PRODUCT ID]],MasterData[],6,0)</f>
        <v>162</v>
      </c>
      <c r="M92" s="8">
        <f>InputData[[#This Row],[BUYING PRIZE]]*InputData[[#This Row],[QUANTITY]]</f>
        <v>720</v>
      </c>
      <c r="N92" s="8">
        <f>InputData[[#This Row],[SELLING PRICE]]*InputData[[#This Row],[QUANTITY]]*(1-InputData[[#This Row],[DISCOUNT %]])</f>
        <v>972</v>
      </c>
      <c r="O92">
        <f>DAY(InputData[[#This Row],[DATE]])</f>
        <v>23</v>
      </c>
      <c r="P92" t="str">
        <f>TEXT(InputData[[#This Row],[DATE]],"mmm")</f>
        <v>Apr</v>
      </c>
      <c r="Q92">
        <f>YEAR(InputData[[#This Row],[DATE]])</f>
        <v>2021</v>
      </c>
    </row>
    <row r="93" spans="1:17"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ID]],MasterData[],2,0)</f>
        <v>Product28</v>
      </c>
      <c r="J93" t="str">
        <f>VLOOKUP(InputData[[#This Row],[PRODUCT ID]],MasterData[],4,0)</f>
        <v>No.</v>
      </c>
      <c r="K93" s="8">
        <f>VLOOKUP(InputData[[#This Row],[PRODUCT ID]],MasterData[],5,0)</f>
        <v>37</v>
      </c>
      <c r="L93" s="8">
        <f>VLOOKUP(InputData[[#This Row],[PRODUCT ID]],MasterData[],6,0)</f>
        <v>41.81</v>
      </c>
      <c r="M93" s="8">
        <f>InputData[[#This Row],[BUYING PRIZE]]*InputData[[#This Row],[QUANTITY]]</f>
        <v>370</v>
      </c>
      <c r="N93" s="8">
        <f>InputData[[#This Row],[SELLING PRICE]]*InputData[[#This Row],[QUANTITY]]*(1-InputData[[#This Row],[DISCOUNT %]])</f>
        <v>418.1</v>
      </c>
      <c r="O93">
        <f>DAY(InputData[[#This Row],[DATE]])</f>
        <v>23</v>
      </c>
      <c r="P93" t="str">
        <f>TEXT(InputData[[#This Row],[DATE]],"mmm")</f>
        <v>Apr</v>
      </c>
      <c r="Q93">
        <f>YEAR(InputData[[#This Row],[DATE]])</f>
        <v>2021</v>
      </c>
    </row>
    <row r="94" spans="1:17"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ID]],MasterData[],2,0)</f>
        <v>Product30</v>
      </c>
      <c r="J94" t="str">
        <f>VLOOKUP(InputData[[#This Row],[PRODUCT ID]],MasterData[],4,0)</f>
        <v>Ft</v>
      </c>
      <c r="K94" s="8">
        <f>VLOOKUP(InputData[[#This Row],[PRODUCT ID]],MasterData[],5,0)</f>
        <v>148</v>
      </c>
      <c r="L94" s="8">
        <f>VLOOKUP(InputData[[#This Row],[PRODUCT ID]],MasterData[],6,0)</f>
        <v>201.28</v>
      </c>
      <c r="M94" s="8">
        <f>InputData[[#This Row],[BUYING PRIZE]]*InputData[[#This Row],[QUANTITY]]</f>
        <v>296</v>
      </c>
      <c r="N94" s="8">
        <f>InputData[[#This Row],[SELLING PRICE]]*InputData[[#This Row],[QUANTITY]]*(1-InputData[[#This Row],[DISCOUNT %]])</f>
        <v>402.56</v>
      </c>
      <c r="O94">
        <f>DAY(InputData[[#This Row],[DATE]])</f>
        <v>24</v>
      </c>
      <c r="P94" t="str">
        <f>TEXT(InputData[[#This Row],[DATE]],"mmm")</f>
        <v>Apr</v>
      </c>
      <c r="Q94">
        <f>YEAR(InputData[[#This Row],[DATE]])</f>
        <v>2021</v>
      </c>
    </row>
    <row r="95" spans="1:17"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ID]],MasterData[],2,0)</f>
        <v>Product37</v>
      </c>
      <c r="J95" t="str">
        <f>VLOOKUP(InputData[[#This Row],[PRODUCT ID]],MasterData[],4,0)</f>
        <v>Kg</v>
      </c>
      <c r="K95" s="8">
        <f>VLOOKUP(InputData[[#This Row],[PRODUCT ID]],MasterData[],5,0)</f>
        <v>67</v>
      </c>
      <c r="L95" s="8">
        <f>VLOOKUP(InputData[[#This Row],[PRODUCT ID]],MasterData[],6,0)</f>
        <v>85.76</v>
      </c>
      <c r="M95" s="8">
        <f>InputData[[#This Row],[BUYING PRIZE]]*InputData[[#This Row],[QUANTITY]]</f>
        <v>201</v>
      </c>
      <c r="N95" s="8">
        <f>InputData[[#This Row],[SELLING PRICE]]*InputData[[#This Row],[QUANTITY]]*(1-InputData[[#This Row],[DISCOUNT %]])</f>
        <v>257.28000000000003</v>
      </c>
      <c r="O95">
        <f>DAY(InputData[[#This Row],[DATE]])</f>
        <v>26</v>
      </c>
      <c r="P95" t="str">
        <f>TEXT(InputData[[#This Row],[DATE]],"mmm")</f>
        <v>Apr</v>
      </c>
      <c r="Q95">
        <f>YEAR(InputData[[#This Row],[DATE]])</f>
        <v>2021</v>
      </c>
    </row>
    <row r="96" spans="1:17"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ID]],MasterData[],2,0)</f>
        <v>Product30</v>
      </c>
      <c r="J96" t="str">
        <f>VLOOKUP(InputData[[#This Row],[PRODUCT ID]],MasterData[],4,0)</f>
        <v>Ft</v>
      </c>
      <c r="K96" s="8">
        <f>VLOOKUP(InputData[[#This Row],[PRODUCT ID]],MasterData[],5,0)</f>
        <v>148</v>
      </c>
      <c r="L96" s="8">
        <f>VLOOKUP(InputData[[#This Row],[PRODUCT ID]],MasterData[],6,0)</f>
        <v>201.28</v>
      </c>
      <c r="M96" s="8">
        <f>InputData[[#This Row],[BUYING PRIZE]]*InputData[[#This Row],[QUANTITY]]</f>
        <v>1036</v>
      </c>
      <c r="N96" s="8">
        <f>InputData[[#This Row],[SELLING PRICE]]*InputData[[#This Row],[QUANTITY]]*(1-InputData[[#This Row],[DISCOUNT %]])</f>
        <v>1408.96</v>
      </c>
      <c r="O96">
        <f>DAY(InputData[[#This Row],[DATE]])</f>
        <v>29</v>
      </c>
      <c r="P96" t="str">
        <f>TEXT(InputData[[#This Row],[DATE]],"mmm")</f>
        <v>Apr</v>
      </c>
      <c r="Q96">
        <f>YEAR(InputData[[#This Row],[DATE]])</f>
        <v>2021</v>
      </c>
    </row>
    <row r="97" spans="1:17"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ID]],MasterData[],2,0)</f>
        <v>Product29</v>
      </c>
      <c r="J97" t="str">
        <f>VLOOKUP(InputData[[#This Row],[PRODUCT ID]],MasterData[],4,0)</f>
        <v>Lt</v>
      </c>
      <c r="K97" s="8">
        <f>VLOOKUP(InputData[[#This Row],[PRODUCT ID]],MasterData[],5,0)</f>
        <v>47</v>
      </c>
      <c r="L97" s="8">
        <f>VLOOKUP(InputData[[#This Row],[PRODUCT ID]],MasterData[],6,0)</f>
        <v>53.11</v>
      </c>
      <c r="M97" s="8">
        <f>InputData[[#This Row],[BUYING PRIZE]]*InputData[[#This Row],[QUANTITY]]</f>
        <v>47</v>
      </c>
      <c r="N97" s="8">
        <f>InputData[[#This Row],[SELLING PRICE]]*InputData[[#This Row],[QUANTITY]]*(1-InputData[[#This Row],[DISCOUNT %]])</f>
        <v>53.11</v>
      </c>
      <c r="O97">
        <f>DAY(InputData[[#This Row],[DATE]])</f>
        <v>30</v>
      </c>
      <c r="P97" t="str">
        <f>TEXT(InputData[[#This Row],[DATE]],"mmm")</f>
        <v>Apr</v>
      </c>
      <c r="Q97">
        <f>YEAR(InputData[[#This Row],[DATE]])</f>
        <v>2021</v>
      </c>
    </row>
    <row r="98" spans="1:17"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ID]],MasterData[],2,0)</f>
        <v>Product18</v>
      </c>
      <c r="J98" t="str">
        <f>VLOOKUP(InputData[[#This Row],[PRODUCT ID]],MasterData[],4,0)</f>
        <v>No.</v>
      </c>
      <c r="K98" s="8">
        <f>VLOOKUP(InputData[[#This Row],[PRODUCT ID]],MasterData[],5,0)</f>
        <v>37</v>
      </c>
      <c r="L98" s="8">
        <f>VLOOKUP(InputData[[#This Row],[PRODUCT ID]],MasterData[],6,0)</f>
        <v>49.21</v>
      </c>
      <c r="M98" s="8">
        <f>InputData[[#This Row],[BUYING PRIZE]]*InputData[[#This Row],[QUANTITY]]</f>
        <v>111</v>
      </c>
      <c r="N98" s="8">
        <f>InputData[[#This Row],[SELLING PRICE]]*InputData[[#This Row],[QUANTITY]]*(1-InputData[[#This Row],[DISCOUNT %]])</f>
        <v>147.63</v>
      </c>
      <c r="O98">
        <f>DAY(InputData[[#This Row],[DATE]])</f>
        <v>1</v>
      </c>
      <c r="P98" t="str">
        <f>TEXT(InputData[[#This Row],[DATE]],"mmm")</f>
        <v>May</v>
      </c>
      <c r="Q98">
        <f>YEAR(InputData[[#This Row],[DATE]])</f>
        <v>2021</v>
      </c>
    </row>
    <row r="99" spans="1:17"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ID]],MasterData[],2,0)</f>
        <v>Product42</v>
      </c>
      <c r="J99" t="str">
        <f>VLOOKUP(InputData[[#This Row],[PRODUCT ID]],MasterData[],4,0)</f>
        <v>Ft</v>
      </c>
      <c r="K99" s="8">
        <f>VLOOKUP(InputData[[#This Row],[PRODUCT ID]],MasterData[],5,0)</f>
        <v>120</v>
      </c>
      <c r="L99" s="8">
        <f>VLOOKUP(InputData[[#This Row],[PRODUCT ID]],MasterData[],6,0)</f>
        <v>162</v>
      </c>
      <c r="M99" s="8">
        <f>InputData[[#This Row],[BUYING PRIZE]]*InputData[[#This Row],[QUANTITY]]</f>
        <v>120</v>
      </c>
      <c r="N99" s="8">
        <f>InputData[[#This Row],[SELLING PRICE]]*InputData[[#This Row],[QUANTITY]]*(1-InputData[[#This Row],[DISCOUNT %]])</f>
        <v>162</v>
      </c>
      <c r="O99">
        <f>DAY(InputData[[#This Row],[DATE]])</f>
        <v>1</v>
      </c>
      <c r="P99" t="str">
        <f>TEXT(InputData[[#This Row],[DATE]],"mmm")</f>
        <v>May</v>
      </c>
      <c r="Q99">
        <f>YEAR(InputData[[#This Row],[DATE]])</f>
        <v>2021</v>
      </c>
    </row>
    <row r="100" spans="1:17"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ID]],MasterData[],2,0)</f>
        <v>Product34</v>
      </c>
      <c r="J100" t="str">
        <f>VLOOKUP(InputData[[#This Row],[PRODUCT ID]],MasterData[],4,0)</f>
        <v>Lt</v>
      </c>
      <c r="K100" s="8">
        <f>VLOOKUP(InputData[[#This Row],[PRODUCT ID]],MasterData[],5,0)</f>
        <v>55</v>
      </c>
      <c r="L100" s="8">
        <f>VLOOKUP(InputData[[#This Row],[PRODUCT ID]],MasterData[],6,0)</f>
        <v>58.3</v>
      </c>
      <c r="M100" s="8">
        <f>InputData[[#This Row],[BUYING PRIZE]]*InputData[[#This Row],[QUANTITY]]</f>
        <v>165</v>
      </c>
      <c r="N100" s="8">
        <f>InputData[[#This Row],[SELLING PRICE]]*InputData[[#This Row],[QUANTITY]]*(1-InputData[[#This Row],[DISCOUNT %]])</f>
        <v>174.89999999999998</v>
      </c>
      <c r="O100">
        <f>DAY(InputData[[#This Row],[DATE]])</f>
        <v>3</v>
      </c>
      <c r="P100" t="str">
        <f>TEXT(InputData[[#This Row],[DATE]],"mmm")</f>
        <v>May</v>
      </c>
      <c r="Q100">
        <f>YEAR(InputData[[#This Row],[DATE]])</f>
        <v>2021</v>
      </c>
    </row>
    <row r="101" spans="1:17"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ID]],MasterData[],2,0)</f>
        <v>Product15</v>
      </c>
      <c r="J101" t="str">
        <f>VLOOKUP(InputData[[#This Row],[PRODUCT ID]],MasterData[],4,0)</f>
        <v>No.</v>
      </c>
      <c r="K101" s="8">
        <f>VLOOKUP(InputData[[#This Row],[PRODUCT ID]],MasterData[],5,0)</f>
        <v>12</v>
      </c>
      <c r="L101" s="8">
        <f>VLOOKUP(InputData[[#This Row],[PRODUCT ID]],MasterData[],6,0)</f>
        <v>15.719999999999999</v>
      </c>
      <c r="M101" s="8">
        <f>InputData[[#This Row],[BUYING PRIZE]]*InputData[[#This Row],[QUANTITY]]</f>
        <v>156</v>
      </c>
      <c r="N101" s="8">
        <f>InputData[[#This Row],[SELLING PRICE]]*InputData[[#This Row],[QUANTITY]]*(1-InputData[[#This Row],[DISCOUNT %]])</f>
        <v>204.35999999999999</v>
      </c>
      <c r="O101">
        <f>DAY(InputData[[#This Row],[DATE]])</f>
        <v>4</v>
      </c>
      <c r="P101" t="str">
        <f>TEXT(InputData[[#This Row],[DATE]],"mmm")</f>
        <v>May</v>
      </c>
      <c r="Q101">
        <f>YEAR(InputData[[#This Row],[DATE]])</f>
        <v>2021</v>
      </c>
    </row>
    <row r="102" spans="1:17"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ID]],MasterData[],2,0)</f>
        <v>Product14</v>
      </c>
      <c r="J102" t="str">
        <f>VLOOKUP(InputData[[#This Row],[PRODUCT ID]],MasterData[],4,0)</f>
        <v>Kg</v>
      </c>
      <c r="K102" s="8">
        <f>VLOOKUP(InputData[[#This Row],[PRODUCT ID]],MasterData[],5,0)</f>
        <v>112</v>
      </c>
      <c r="L102" s="8">
        <f>VLOOKUP(InputData[[#This Row],[PRODUCT ID]],MasterData[],6,0)</f>
        <v>146.72</v>
      </c>
      <c r="M102" s="8">
        <f>InputData[[#This Row],[BUYING PRIZE]]*InputData[[#This Row],[QUANTITY]]</f>
        <v>448</v>
      </c>
      <c r="N102" s="8">
        <f>InputData[[#This Row],[SELLING PRICE]]*InputData[[#This Row],[QUANTITY]]*(1-InputData[[#This Row],[DISCOUNT %]])</f>
        <v>586.88</v>
      </c>
      <c r="O102">
        <f>DAY(InputData[[#This Row],[DATE]])</f>
        <v>4</v>
      </c>
      <c r="P102" t="str">
        <f>TEXT(InputData[[#This Row],[DATE]],"mmm")</f>
        <v>May</v>
      </c>
      <c r="Q102">
        <f>YEAR(InputData[[#This Row],[DATE]])</f>
        <v>2021</v>
      </c>
    </row>
    <row r="103" spans="1:17"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ID]],MasterData[],2,0)</f>
        <v>Product09</v>
      </c>
      <c r="J103" t="str">
        <f>VLOOKUP(InputData[[#This Row],[PRODUCT ID]],MasterData[],4,0)</f>
        <v>No.</v>
      </c>
      <c r="K103" s="8">
        <f>VLOOKUP(InputData[[#This Row],[PRODUCT ID]],MasterData[],5,0)</f>
        <v>6</v>
      </c>
      <c r="L103" s="8">
        <f>VLOOKUP(InputData[[#This Row],[PRODUCT ID]],MasterData[],6,0)</f>
        <v>7.8599999999999994</v>
      </c>
      <c r="M103" s="8">
        <f>InputData[[#This Row],[BUYING PRIZE]]*InputData[[#This Row],[QUANTITY]]</f>
        <v>78</v>
      </c>
      <c r="N103" s="8">
        <f>InputData[[#This Row],[SELLING PRICE]]*InputData[[#This Row],[QUANTITY]]*(1-InputData[[#This Row],[DISCOUNT %]])</f>
        <v>102.17999999999999</v>
      </c>
      <c r="O103">
        <f>DAY(InputData[[#This Row],[DATE]])</f>
        <v>5</v>
      </c>
      <c r="P103" t="str">
        <f>TEXT(InputData[[#This Row],[DATE]],"mmm")</f>
        <v>May</v>
      </c>
      <c r="Q103">
        <f>YEAR(InputData[[#This Row],[DATE]])</f>
        <v>2021</v>
      </c>
    </row>
    <row r="104" spans="1:17"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ID]],MasterData[],2,0)</f>
        <v>Product08</v>
      </c>
      <c r="J104" t="str">
        <f>VLOOKUP(InputData[[#This Row],[PRODUCT ID]],MasterData[],4,0)</f>
        <v>Kg</v>
      </c>
      <c r="K104" s="8">
        <f>VLOOKUP(InputData[[#This Row],[PRODUCT ID]],MasterData[],5,0)</f>
        <v>83</v>
      </c>
      <c r="L104" s="8">
        <f>VLOOKUP(InputData[[#This Row],[PRODUCT ID]],MasterData[],6,0)</f>
        <v>94.62</v>
      </c>
      <c r="M104" s="8">
        <f>InputData[[#This Row],[BUYING PRIZE]]*InputData[[#This Row],[QUANTITY]]</f>
        <v>1245</v>
      </c>
      <c r="N104" s="8">
        <f>InputData[[#This Row],[SELLING PRICE]]*InputData[[#This Row],[QUANTITY]]*(1-InputData[[#This Row],[DISCOUNT %]])</f>
        <v>1419.3000000000002</v>
      </c>
      <c r="O104">
        <f>DAY(InputData[[#This Row],[DATE]])</f>
        <v>6</v>
      </c>
      <c r="P104" t="str">
        <f>TEXT(InputData[[#This Row],[DATE]],"mmm")</f>
        <v>May</v>
      </c>
      <c r="Q104">
        <f>YEAR(InputData[[#This Row],[DATE]])</f>
        <v>2021</v>
      </c>
    </row>
    <row r="105" spans="1:17"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ID]],MasterData[],2,0)</f>
        <v>Product09</v>
      </c>
      <c r="J105" t="str">
        <f>VLOOKUP(InputData[[#This Row],[PRODUCT ID]],MasterData[],4,0)</f>
        <v>No.</v>
      </c>
      <c r="K105" s="8">
        <f>VLOOKUP(InputData[[#This Row],[PRODUCT ID]],MasterData[],5,0)</f>
        <v>6</v>
      </c>
      <c r="L105" s="8">
        <f>VLOOKUP(InputData[[#This Row],[PRODUCT ID]],MasterData[],6,0)</f>
        <v>7.8599999999999994</v>
      </c>
      <c r="M105" s="8">
        <f>InputData[[#This Row],[BUYING PRIZE]]*InputData[[#This Row],[QUANTITY]]</f>
        <v>36</v>
      </c>
      <c r="N105" s="8">
        <f>InputData[[#This Row],[SELLING PRICE]]*InputData[[#This Row],[QUANTITY]]*(1-InputData[[#This Row],[DISCOUNT %]])</f>
        <v>47.16</v>
      </c>
      <c r="O105">
        <f>DAY(InputData[[#This Row],[DATE]])</f>
        <v>6</v>
      </c>
      <c r="P105" t="str">
        <f>TEXT(InputData[[#This Row],[DATE]],"mmm")</f>
        <v>May</v>
      </c>
      <c r="Q105">
        <f>YEAR(InputData[[#This Row],[DATE]])</f>
        <v>2021</v>
      </c>
    </row>
    <row r="106" spans="1:17"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ID]],MasterData[],2,0)</f>
        <v>Product18</v>
      </c>
      <c r="J106" t="str">
        <f>VLOOKUP(InputData[[#This Row],[PRODUCT ID]],MasterData[],4,0)</f>
        <v>No.</v>
      </c>
      <c r="K106" s="8">
        <f>VLOOKUP(InputData[[#This Row],[PRODUCT ID]],MasterData[],5,0)</f>
        <v>37</v>
      </c>
      <c r="L106" s="8">
        <f>VLOOKUP(InputData[[#This Row],[PRODUCT ID]],MasterData[],6,0)</f>
        <v>49.21</v>
      </c>
      <c r="M106" s="8">
        <f>InputData[[#This Row],[BUYING PRIZE]]*InputData[[#This Row],[QUANTITY]]</f>
        <v>37</v>
      </c>
      <c r="N106" s="8">
        <f>InputData[[#This Row],[SELLING PRICE]]*InputData[[#This Row],[QUANTITY]]*(1-InputData[[#This Row],[DISCOUNT %]])</f>
        <v>49.21</v>
      </c>
      <c r="O106">
        <f>DAY(InputData[[#This Row],[DATE]])</f>
        <v>7</v>
      </c>
      <c r="P106" t="str">
        <f>TEXT(InputData[[#This Row],[DATE]],"mmm")</f>
        <v>May</v>
      </c>
      <c r="Q106">
        <f>YEAR(InputData[[#This Row],[DATE]])</f>
        <v>2021</v>
      </c>
    </row>
    <row r="107" spans="1:17"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ID]],MasterData[],2,0)</f>
        <v>Product16</v>
      </c>
      <c r="J107" t="str">
        <f>VLOOKUP(InputData[[#This Row],[PRODUCT ID]],MasterData[],4,0)</f>
        <v>No.</v>
      </c>
      <c r="K107" s="8">
        <f>VLOOKUP(InputData[[#This Row],[PRODUCT ID]],MasterData[],5,0)</f>
        <v>13</v>
      </c>
      <c r="L107" s="8">
        <f>VLOOKUP(InputData[[#This Row],[PRODUCT ID]],MasterData[],6,0)</f>
        <v>16.64</v>
      </c>
      <c r="M107" s="8">
        <f>InputData[[#This Row],[BUYING PRIZE]]*InputData[[#This Row],[QUANTITY]]</f>
        <v>78</v>
      </c>
      <c r="N107" s="8">
        <f>InputData[[#This Row],[SELLING PRICE]]*InputData[[#This Row],[QUANTITY]]*(1-InputData[[#This Row],[DISCOUNT %]])</f>
        <v>99.84</v>
      </c>
      <c r="O107">
        <f>DAY(InputData[[#This Row],[DATE]])</f>
        <v>9</v>
      </c>
      <c r="P107" t="str">
        <f>TEXT(InputData[[#This Row],[DATE]],"mmm")</f>
        <v>May</v>
      </c>
      <c r="Q107">
        <f>YEAR(InputData[[#This Row],[DATE]])</f>
        <v>2021</v>
      </c>
    </row>
    <row r="108" spans="1:17"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ID]],MasterData[],2,0)</f>
        <v>Product28</v>
      </c>
      <c r="J108" t="str">
        <f>VLOOKUP(InputData[[#This Row],[PRODUCT ID]],MasterData[],4,0)</f>
        <v>No.</v>
      </c>
      <c r="K108" s="8">
        <f>VLOOKUP(InputData[[#This Row],[PRODUCT ID]],MasterData[],5,0)</f>
        <v>37</v>
      </c>
      <c r="L108" s="8">
        <f>VLOOKUP(InputData[[#This Row],[PRODUCT ID]],MasterData[],6,0)</f>
        <v>41.81</v>
      </c>
      <c r="M108" s="8">
        <f>InputData[[#This Row],[BUYING PRIZE]]*InputData[[#This Row],[QUANTITY]]</f>
        <v>296</v>
      </c>
      <c r="N108" s="8">
        <f>InputData[[#This Row],[SELLING PRICE]]*InputData[[#This Row],[QUANTITY]]*(1-InputData[[#This Row],[DISCOUNT %]])</f>
        <v>334.48</v>
      </c>
      <c r="O108">
        <f>DAY(InputData[[#This Row],[DATE]])</f>
        <v>9</v>
      </c>
      <c r="P108" t="str">
        <f>TEXT(InputData[[#This Row],[DATE]],"mmm")</f>
        <v>May</v>
      </c>
      <c r="Q108">
        <f>YEAR(InputData[[#This Row],[DATE]])</f>
        <v>2021</v>
      </c>
    </row>
    <row r="109" spans="1:17"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ID]],MasterData[],2,0)</f>
        <v>Product16</v>
      </c>
      <c r="J109" t="str">
        <f>VLOOKUP(InputData[[#This Row],[PRODUCT ID]],MasterData[],4,0)</f>
        <v>No.</v>
      </c>
      <c r="K109" s="8">
        <f>VLOOKUP(InputData[[#This Row],[PRODUCT ID]],MasterData[],5,0)</f>
        <v>13</v>
      </c>
      <c r="L109" s="8">
        <f>VLOOKUP(InputData[[#This Row],[PRODUCT ID]],MasterData[],6,0)</f>
        <v>16.64</v>
      </c>
      <c r="M109" s="8">
        <f>InputData[[#This Row],[BUYING PRIZE]]*InputData[[#This Row],[QUANTITY]]</f>
        <v>39</v>
      </c>
      <c r="N109" s="8">
        <f>InputData[[#This Row],[SELLING PRICE]]*InputData[[#This Row],[QUANTITY]]*(1-InputData[[#This Row],[DISCOUNT %]])</f>
        <v>49.92</v>
      </c>
      <c r="O109">
        <f>DAY(InputData[[#This Row],[DATE]])</f>
        <v>12</v>
      </c>
      <c r="P109" t="str">
        <f>TEXT(InputData[[#This Row],[DATE]],"mmm")</f>
        <v>May</v>
      </c>
      <c r="Q109">
        <f>YEAR(InputData[[#This Row],[DATE]])</f>
        <v>2021</v>
      </c>
    </row>
    <row r="110" spans="1:17"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ID]],MasterData[],2,0)</f>
        <v>Product35</v>
      </c>
      <c r="J110" t="str">
        <f>VLOOKUP(InputData[[#This Row],[PRODUCT ID]],MasterData[],4,0)</f>
        <v>No.</v>
      </c>
      <c r="K110" s="8">
        <f>VLOOKUP(InputData[[#This Row],[PRODUCT ID]],MasterData[],5,0)</f>
        <v>5</v>
      </c>
      <c r="L110" s="8">
        <f>VLOOKUP(InputData[[#This Row],[PRODUCT ID]],MasterData[],6,0)</f>
        <v>6.7</v>
      </c>
      <c r="M110" s="8">
        <f>InputData[[#This Row],[BUYING PRIZE]]*InputData[[#This Row],[QUANTITY]]</f>
        <v>75</v>
      </c>
      <c r="N110" s="8">
        <f>InputData[[#This Row],[SELLING PRICE]]*InputData[[#This Row],[QUANTITY]]*(1-InputData[[#This Row],[DISCOUNT %]])</f>
        <v>100.5</v>
      </c>
      <c r="O110">
        <f>DAY(InputData[[#This Row],[DATE]])</f>
        <v>12</v>
      </c>
      <c r="P110" t="str">
        <f>TEXT(InputData[[#This Row],[DATE]],"mmm")</f>
        <v>May</v>
      </c>
      <c r="Q110">
        <f>YEAR(InputData[[#This Row],[DATE]])</f>
        <v>2021</v>
      </c>
    </row>
    <row r="111" spans="1:17"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ID]],MasterData[],2,0)</f>
        <v>Product29</v>
      </c>
      <c r="J111" t="str">
        <f>VLOOKUP(InputData[[#This Row],[PRODUCT ID]],MasterData[],4,0)</f>
        <v>Lt</v>
      </c>
      <c r="K111" s="8">
        <f>VLOOKUP(InputData[[#This Row],[PRODUCT ID]],MasterData[],5,0)</f>
        <v>47</v>
      </c>
      <c r="L111" s="8">
        <f>VLOOKUP(InputData[[#This Row],[PRODUCT ID]],MasterData[],6,0)</f>
        <v>53.11</v>
      </c>
      <c r="M111" s="8">
        <f>InputData[[#This Row],[BUYING PRIZE]]*InputData[[#This Row],[QUANTITY]]</f>
        <v>188</v>
      </c>
      <c r="N111" s="8">
        <f>InputData[[#This Row],[SELLING PRICE]]*InputData[[#This Row],[QUANTITY]]*(1-InputData[[#This Row],[DISCOUNT %]])</f>
        <v>212.44</v>
      </c>
      <c r="O111">
        <f>DAY(InputData[[#This Row],[DATE]])</f>
        <v>13</v>
      </c>
      <c r="P111" t="str">
        <f>TEXT(InputData[[#This Row],[DATE]],"mmm")</f>
        <v>May</v>
      </c>
      <c r="Q111">
        <f>YEAR(InputData[[#This Row],[DATE]])</f>
        <v>2021</v>
      </c>
    </row>
    <row r="112" spans="1:17"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ID]],MasterData[],2,0)</f>
        <v>Product42</v>
      </c>
      <c r="J112" t="str">
        <f>VLOOKUP(InputData[[#This Row],[PRODUCT ID]],MasterData[],4,0)</f>
        <v>Ft</v>
      </c>
      <c r="K112" s="8">
        <f>VLOOKUP(InputData[[#This Row],[PRODUCT ID]],MasterData[],5,0)</f>
        <v>120</v>
      </c>
      <c r="L112" s="8">
        <f>VLOOKUP(InputData[[#This Row],[PRODUCT ID]],MasterData[],6,0)</f>
        <v>162</v>
      </c>
      <c r="M112" s="8">
        <f>InputData[[#This Row],[BUYING PRIZE]]*InputData[[#This Row],[QUANTITY]]</f>
        <v>240</v>
      </c>
      <c r="N112" s="8">
        <f>InputData[[#This Row],[SELLING PRICE]]*InputData[[#This Row],[QUANTITY]]*(1-InputData[[#This Row],[DISCOUNT %]])</f>
        <v>324</v>
      </c>
      <c r="O112">
        <f>DAY(InputData[[#This Row],[DATE]])</f>
        <v>20</v>
      </c>
      <c r="P112" t="str">
        <f>TEXT(InputData[[#This Row],[DATE]],"mmm")</f>
        <v>May</v>
      </c>
      <c r="Q112">
        <f>YEAR(InputData[[#This Row],[DATE]])</f>
        <v>2021</v>
      </c>
    </row>
    <row r="113" spans="1:17"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ID]],MasterData[],2,0)</f>
        <v>Product40</v>
      </c>
      <c r="J113" t="str">
        <f>VLOOKUP(InputData[[#This Row],[PRODUCT ID]],MasterData[],4,0)</f>
        <v>Kg</v>
      </c>
      <c r="K113" s="8">
        <f>VLOOKUP(InputData[[#This Row],[PRODUCT ID]],MasterData[],5,0)</f>
        <v>90</v>
      </c>
      <c r="L113" s="8">
        <f>VLOOKUP(InputData[[#This Row],[PRODUCT ID]],MasterData[],6,0)</f>
        <v>115.2</v>
      </c>
      <c r="M113" s="8">
        <f>InputData[[#This Row],[BUYING PRIZE]]*InputData[[#This Row],[QUANTITY]]</f>
        <v>990</v>
      </c>
      <c r="N113" s="8">
        <f>InputData[[#This Row],[SELLING PRICE]]*InputData[[#This Row],[QUANTITY]]*(1-InputData[[#This Row],[DISCOUNT %]])</f>
        <v>1267.2</v>
      </c>
      <c r="O113">
        <f>DAY(InputData[[#This Row],[DATE]])</f>
        <v>23</v>
      </c>
      <c r="P113" t="str">
        <f>TEXT(InputData[[#This Row],[DATE]],"mmm")</f>
        <v>May</v>
      </c>
      <c r="Q113">
        <f>YEAR(InputData[[#This Row],[DATE]])</f>
        <v>2021</v>
      </c>
    </row>
    <row r="114" spans="1:17"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ID]],MasterData[],2,0)</f>
        <v>Product23</v>
      </c>
      <c r="J114" t="str">
        <f>VLOOKUP(InputData[[#This Row],[PRODUCT ID]],MasterData[],4,0)</f>
        <v>Ft</v>
      </c>
      <c r="K114" s="8">
        <f>VLOOKUP(InputData[[#This Row],[PRODUCT ID]],MasterData[],5,0)</f>
        <v>141</v>
      </c>
      <c r="L114" s="8">
        <f>VLOOKUP(InputData[[#This Row],[PRODUCT ID]],MasterData[],6,0)</f>
        <v>149.46</v>
      </c>
      <c r="M114" s="8">
        <f>InputData[[#This Row],[BUYING PRIZE]]*InputData[[#This Row],[QUANTITY]]</f>
        <v>1833</v>
      </c>
      <c r="N114" s="8">
        <f>InputData[[#This Row],[SELLING PRICE]]*InputData[[#This Row],[QUANTITY]]*(1-InputData[[#This Row],[DISCOUNT %]])</f>
        <v>1942.98</v>
      </c>
      <c r="O114">
        <f>DAY(InputData[[#This Row],[DATE]])</f>
        <v>30</v>
      </c>
      <c r="P114" t="str">
        <f>TEXT(InputData[[#This Row],[DATE]],"mmm")</f>
        <v>May</v>
      </c>
      <c r="Q114">
        <f>YEAR(InputData[[#This Row],[DATE]])</f>
        <v>2021</v>
      </c>
    </row>
    <row r="115" spans="1:17"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ID]],MasterData[],2,0)</f>
        <v>Product13</v>
      </c>
      <c r="J115" t="str">
        <f>VLOOKUP(InputData[[#This Row],[PRODUCT ID]],MasterData[],4,0)</f>
        <v>Kg</v>
      </c>
      <c r="K115" s="8">
        <f>VLOOKUP(InputData[[#This Row],[PRODUCT ID]],MasterData[],5,0)</f>
        <v>112</v>
      </c>
      <c r="L115" s="8">
        <f>VLOOKUP(InputData[[#This Row],[PRODUCT ID]],MasterData[],6,0)</f>
        <v>122.08</v>
      </c>
      <c r="M115" s="8">
        <f>InputData[[#This Row],[BUYING PRIZE]]*InputData[[#This Row],[QUANTITY]]</f>
        <v>672</v>
      </c>
      <c r="N115" s="8">
        <f>InputData[[#This Row],[SELLING PRICE]]*InputData[[#This Row],[QUANTITY]]*(1-InputData[[#This Row],[DISCOUNT %]])</f>
        <v>732.48</v>
      </c>
      <c r="O115">
        <f>DAY(InputData[[#This Row],[DATE]])</f>
        <v>30</v>
      </c>
      <c r="P115" t="str">
        <f>TEXT(InputData[[#This Row],[DATE]],"mmm")</f>
        <v>May</v>
      </c>
      <c r="Q115">
        <f>YEAR(InputData[[#This Row],[DATE]])</f>
        <v>2021</v>
      </c>
    </row>
    <row r="116" spans="1:17"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ID]],MasterData[],2,0)</f>
        <v>Product21</v>
      </c>
      <c r="J116" t="str">
        <f>VLOOKUP(InputData[[#This Row],[PRODUCT ID]],MasterData[],4,0)</f>
        <v>Ft</v>
      </c>
      <c r="K116" s="8">
        <f>VLOOKUP(InputData[[#This Row],[PRODUCT ID]],MasterData[],5,0)</f>
        <v>126</v>
      </c>
      <c r="L116" s="8">
        <f>VLOOKUP(InputData[[#This Row],[PRODUCT ID]],MasterData[],6,0)</f>
        <v>162.54</v>
      </c>
      <c r="M116" s="8">
        <f>InputData[[#This Row],[BUYING PRIZE]]*InputData[[#This Row],[QUANTITY]]</f>
        <v>1260</v>
      </c>
      <c r="N116" s="8">
        <f>InputData[[#This Row],[SELLING PRICE]]*InputData[[#This Row],[QUANTITY]]*(1-InputData[[#This Row],[DISCOUNT %]])</f>
        <v>1625.3999999999999</v>
      </c>
      <c r="O116">
        <f>DAY(InputData[[#This Row],[DATE]])</f>
        <v>3</v>
      </c>
      <c r="P116" t="str">
        <f>TEXT(InputData[[#This Row],[DATE]],"mmm")</f>
        <v>Jun</v>
      </c>
      <c r="Q116">
        <f>YEAR(InputData[[#This Row],[DATE]])</f>
        <v>2021</v>
      </c>
    </row>
    <row r="117" spans="1:17"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ID]],MasterData[],2,0)</f>
        <v>Product20</v>
      </c>
      <c r="J117" t="str">
        <f>VLOOKUP(InputData[[#This Row],[PRODUCT ID]],MasterData[],4,0)</f>
        <v>Lt</v>
      </c>
      <c r="K117" s="8">
        <f>VLOOKUP(InputData[[#This Row],[PRODUCT ID]],MasterData[],5,0)</f>
        <v>61</v>
      </c>
      <c r="L117" s="8">
        <f>VLOOKUP(InputData[[#This Row],[PRODUCT ID]],MasterData[],6,0)</f>
        <v>76.25</v>
      </c>
      <c r="M117" s="8">
        <f>InputData[[#This Row],[BUYING PRIZE]]*InputData[[#This Row],[QUANTITY]]</f>
        <v>488</v>
      </c>
      <c r="N117" s="8">
        <f>InputData[[#This Row],[SELLING PRICE]]*InputData[[#This Row],[QUANTITY]]*(1-InputData[[#This Row],[DISCOUNT %]])</f>
        <v>610</v>
      </c>
      <c r="O117">
        <f>DAY(InputData[[#This Row],[DATE]])</f>
        <v>4</v>
      </c>
      <c r="P117" t="str">
        <f>TEXT(InputData[[#This Row],[DATE]],"mmm")</f>
        <v>Jun</v>
      </c>
      <c r="Q117">
        <f>YEAR(InputData[[#This Row],[DATE]])</f>
        <v>2021</v>
      </c>
    </row>
    <row r="118" spans="1:17"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ID]],MasterData[],2,0)</f>
        <v>Product20</v>
      </c>
      <c r="J118" t="str">
        <f>VLOOKUP(InputData[[#This Row],[PRODUCT ID]],MasterData[],4,0)</f>
        <v>Lt</v>
      </c>
      <c r="K118" s="8">
        <f>VLOOKUP(InputData[[#This Row],[PRODUCT ID]],MasterData[],5,0)</f>
        <v>61</v>
      </c>
      <c r="L118" s="8">
        <f>VLOOKUP(InputData[[#This Row],[PRODUCT ID]],MasterData[],6,0)</f>
        <v>76.25</v>
      </c>
      <c r="M118" s="8">
        <f>InputData[[#This Row],[BUYING PRIZE]]*InputData[[#This Row],[QUANTITY]]</f>
        <v>732</v>
      </c>
      <c r="N118" s="8">
        <f>InputData[[#This Row],[SELLING PRICE]]*InputData[[#This Row],[QUANTITY]]*(1-InputData[[#This Row],[DISCOUNT %]])</f>
        <v>915</v>
      </c>
      <c r="O118">
        <f>DAY(InputData[[#This Row],[DATE]])</f>
        <v>4</v>
      </c>
      <c r="P118" t="str">
        <f>TEXT(InputData[[#This Row],[DATE]],"mmm")</f>
        <v>Jun</v>
      </c>
      <c r="Q118">
        <f>YEAR(InputData[[#This Row],[DATE]])</f>
        <v>2021</v>
      </c>
    </row>
    <row r="119" spans="1:17"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ID]],MasterData[],2,0)</f>
        <v>Product22</v>
      </c>
      <c r="J119" t="str">
        <f>VLOOKUP(InputData[[#This Row],[PRODUCT ID]],MasterData[],4,0)</f>
        <v>Ft</v>
      </c>
      <c r="K119" s="8">
        <f>VLOOKUP(InputData[[#This Row],[PRODUCT ID]],MasterData[],5,0)</f>
        <v>121</v>
      </c>
      <c r="L119" s="8">
        <f>VLOOKUP(InputData[[#This Row],[PRODUCT ID]],MasterData[],6,0)</f>
        <v>141.57</v>
      </c>
      <c r="M119" s="8">
        <f>InputData[[#This Row],[BUYING PRIZE]]*InputData[[#This Row],[QUANTITY]]</f>
        <v>1815</v>
      </c>
      <c r="N119" s="8">
        <f>InputData[[#This Row],[SELLING PRICE]]*InputData[[#This Row],[QUANTITY]]*(1-InputData[[#This Row],[DISCOUNT %]])</f>
        <v>2123.5499999999997</v>
      </c>
      <c r="O119">
        <f>DAY(InputData[[#This Row],[DATE]])</f>
        <v>5</v>
      </c>
      <c r="P119" t="str">
        <f>TEXT(InputData[[#This Row],[DATE]],"mmm")</f>
        <v>Jun</v>
      </c>
      <c r="Q119">
        <f>YEAR(InputData[[#This Row],[DATE]])</f>
        <v>2021</v>
      </c>
    </row>
    <row r="120" spans="1:17"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ID]],MasterData[],2,0)</f>
        <v>Product35</v>
      </c>
      <c r="J120" t="str">
        <f>VLOOKUP(InputData[[#This Row],[PRODUCT ID]],MasterData[],4,0)</f>
        <v>No.</v>
      </c>
      <c r="K120" s="8">
        <f>VLOOKUP(InputData[[#This Row],[PRODUCT ID]],MasterData[],5,0)</f>
        <v>5</v>
      </c>
      <c r="L120" s="8">
        <f>VLOOKUP(InputData[[#This Row],[PRODUCT ID]],MasterData[],6,0)</f>
        <v>6.7</v>
      </c>
      <c r="M120" s="8">
        <f>InputData[[#This Row],[BUYING PRIZE]]*InputData[[#This Row],[QUANTITY]]</f>
        <v>50</v>
      </c>
      <c r="N120" s="8">
        <f>InputData[[#This Row],[SELLING PRICE]]*InputData[[#This Row],[QUANTITY]]*(1-InputData[[#This Row],[DISCOUNT %]])</f>
        <v>67</v>
      </c>
      <c r="O120">
        <f>DAY(InputData[[#This Row],[DATE]])</f>
        <v>5</v>
      </c>
      <c r="P120" t="str">
        <f>TEXT(InputData[[#This Row],[DATE]],"mmm")</f>
        <v>Jun</v>
      </c>
      <c r="Q120">
        <f>YEAR(InputData[[#This Row],[DATE]])</f>
        <v>2021</v>
      </c>
    </row>
    <row r="121" spans="1:17"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ID]],MasterData[],2,0)</f>
        <v>Product33</v>
      </c>
      <c r="J121" t="str">
        <f>VLOOKUP(InputData[[#This Row],[PRODUCT ID]],MasterData[],4,0)</f>
        <v>Kg</v>
      </c>
      <c r="K121" s="8">
        <f>VLOOKUP(InputData[[#This Row],[PRODUCT ID]],MasterData[],5,0)</f>
        <v>95</v>
      </c>
      <c r="L121" s="8">
        <f>VLOOKUP(InputData[[#This Row],[PRODUCT ID]],MasterData[],6,0)</f>
        <v>119.7</v>
      </c>
      <c r="M121" s="8">
        <f>InputData[[#This Row],[BUYING PRIZE]]*InputData[[#This Row],[QUANTITY]]</f>
        <v>570</v>
      </c>
      <c r="N121" s="8">
        <f>InputData[[#This Row],[SELLING PRICE]]*InputData[[#This Row],[QUANTITY]]*(1-InputData[[#This Row],[DISCOUNT %]])</f>
        <v>718.2</v>
      </c>
      <c r="O121">
        <f>DAY(InputData[[#This Row],[DATE]])</f>
        <v>6</v>
      </c>
      <c r="P121" t="str">
        <f>TEXT(InputData[[#This Row],[DATE]],"mmm")</f>
        <v>Jun</v>
      </c>
      <c r="Q121">
        <f>YEAR(InputData[[#This Row],[DATE]])</f>
        <v>2021</v>
      </c>
    </row>
    <row r="122" spans="1:17"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ID]],MasterData[],2,0)</f>
        <v>Product28</v>
      </c>
      <c r="J122" t="str">
        <f>VLOOKUP(InputData[[#This Row],[PRODUCT ID]],MasterData[],4,0)</f>
        <v>No.</v>
      </c>
      <c r="K122" s="8">
        <f>VLOOKUP(InputData[[#This Row],[PRODUCT ID]],MasterData[],5,0)</f>
        <v>37</v>
      </c>
      <c r="L122" s="8">
        <f>VLOOKUP(InputData[[#This Row],[PRODUCT ID]],MasterData[],6,0)</f>
        <v>41.81</v>
      </c>
      <c r="M122" s="8">
        <f>InputData[[#This Row],[BUYING PRIZE]]*InputData[[#This Row],[QUANTITY]]</f>
        <v>407</v>
      </c>
      <c r="N122" s="8">
        <f>InputData[[#This Row],[SELLING PRICE]]*InputData[[#This Row],[QUANTITY]]*(1-InputData[[#This Row],[DISCOUNT %]])</f>
        <v>459.91</v>
      </c>
      <c r="O122">
        <f>DAY(InputData[[#This Row],[DATE]])</f>
        <v>8</v>
      </c>
      <c r="P122" t="str">
        <f>TEXT(InputData[[#This Row],[DATE]],"mmm")</f>
        <v>Jun</v>
      </c>
      <c r="Q122">
        <f>YEAR(InputData[[#This Row],[DATE]])</f>
        <v>2021</v>
      </c>
    </row>
    <row r="123" spans="1:17"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ID]],MasterData[],2,0)</f>
        <v>Product04</v>
      </c>
      <c r="J123" t="str">
        <f>VLOOKUP(InputData[[#This Row],[PRODUCT ID]],MasterData[],4,0)</f>
        <v>Lt</v>
      </c>
      <c r="K123" s="8">
        <f>VLOOKUP(InputData[[#This Row],[PRODUCT ID]],MasterData[],5,0)</f>
        <v>44</v>
      </c>
      <c r="L123" s="8">
        <f>VLOOKUP(InputData[[#This Row],[PRODUCT ID]],MasterData[],6,0)</f>
        <v>48.84</v>
      </c>
      <c r="M123" s="8">
        <f>InputData[[#This Row],[BUYING PRIZE]]*InputData[[#This Row],[QUANTITY]]</f>
        <v>484</v>
      </c>
      <c r="N123" s="8">
        <f>InputData[[#This Row],[SELLING PRICE]]*InputData[[#This Row],[QUANTITY]]*(1-InputData[[#This Row],[DISCOUNT %]])</f>
        <v>537.24</v>
      </c>
      <c r="O123">
        <f>DAY(InputData[[#This Row],[DATE]])</f>
        <v>8</v>
      </c>
      <c r="P123" t="str">
        <f>TEXT(InputData[[#This Row],[DATE]],"mmm")</f>
        <v>Jun</v>
      </c>
      <c r="Q123">
        <f>YEAR(InputData[[#This Row],[DATE]])</f>
        <v>2021</v>
      </c>
    </row>
    <row r="124" spans="1:17"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ID]],MasterData[],2,0)</f>
        <v>Product01</v>
      </c>
      <c r="J124" t="str">
        <f>VLOOKUP(InputData[[#This Row],[PRODUCT ID]],MasterData[],4,0)</f>
        <v>Kg</v>
      </c>
      <c r="K124" s="8">
        <f>VLOOKUP(InputData[[#This Row],[PRODUCT ID]],MasterData[],5,0)</f>
        <v>98</v>
      </c>
      <c r="L124" s="8">
        <f>VLOOKUP(InputData[[#This Row],[PRODUCT ID]],MasterData[],6,0)</f>
        <v>103.88</v>
      </c>
      <c r="M124" s="8">
        <f>InputData[[#This Row],[BUYING PRIZE]]*InputData[[#This Row],[QUANTITY]]</f>
        <v>686</v>
      </c>
      <c r="N124" s="8">
        <f>InputData[[#This Row],[SELLING PRICE]]*InputData[[#This Row],[QUANTITY]]*(1-InputData[[#This Row],[DISCOUNT %]])</f>
        <v>727.16</v>
      </c>
      <c r="O124">
        <f>DAY(InputData[[#This Row],[DATE]])</f>
        <v>9</v>
      </c>
      <c r="P124" t="str">
        <f>TEXT(InputData[[#This Row],[DATE]],"mmm")</f>
        <v>Jun</v>
      </c>
      <c r="Q124">
        <f>YEAR(InputData[[#This Row],[DATE]])</f>
        <v>2021</v>
      </c>
    </row>
    <row r="125" spans="1:17"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ID]],MasterData[],2,0)</f>
        <v>Product32</v>
      </c>
      <c r="J125" t="str">
        <f>VLOOKUP(InputData[[#This Row],[PRODUCT ID]],MasterData[],4,0)</f>
        <v>Kg</v>
      </c>
      <c r="K125" s="8">
        <f>VLOOKUP(InputData[[#This Row],[PRODUCT ID]],MasterData[],5,0)</f>
        <v>89</v>
      </c>
      <c r="L125" s="8">
        <f>VLOOKUP(InputData[[#This Row],[PRODUCT ID]],MasterData[],6,0)</f>
        <v>117.48</v>
      </c>
      <c r="M125" s="8">
        <f>InputData[[#This Row],[BUYING PRIZE]]*InputData[[#This Row],[QUANTITY]]</f>
        <v>1068</v>
      </c>
      <c r="N125" s="8">
        <f>InputData[[#This Row],[SELLING PRICE]]*InputData[[#This Row],[QUANTITY]]*(1-InputData[[#This Row],[DISCOUNT %]])</f>
        <v>1409.76</v>
      </c>
      <c r="O125">
        <f>DAY(InputData[[#This Row],[DATE]])</f>
        <v>11</v>
      </c>
      <c r="P125" t="str">
        <f>TEXT(InputData[[#This Row],[DATE]],"mmm")</f>
        <v>Jun</v>
      </c>
      <c r="Q125">
        <f>YEAR(InputData[[#This Row],[DATE]])</f>
        <v>2021</v>
      </c>
    </row>
    <row r="126" spans="1:17"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ID]],MasterData[],2,0)</f>
        <v>Product41</v>
      </c>
      <c r="J126" t="str">
        <f>VLOOKUP(InputData[[#This Row],[PRODUCT ID]],MasterData[],4,0)</f>
        <v>Ft</v>
      </c>
      <c r="K126" s="8">
        <f>VLOOKUP(InputData[[#This Row],[PRODUCT ID]],MasterData[],5,0)</f>
        <v>138</v>
      </c>
      <c r="L126" s="8">
        <f>VLOOKUP(InputData[[#This Row],[PRODUCT ID]],MasterData[],6,0)</f>
        <v>173.88</v>
      </c>
      <c r="M126" s="8">
        <f>InputData[[#This Row],[BUYING PRIZE]]*InputData[[#This Row],[QUANTITY]]</f>
        <v>828</v>
      </c>
      <c r="N126" s="8">
        <f>InputData[[#This Row],[SELLING PRICE]]*InputData[[#This Row],[QUANTITY]]*(1-InputData[[#This Row],[DISCOUNT %]])</f>
        <v>1043.28</v>
      </c>
      <c r="O126">
        <f>DAY(InputData[[#This Row],[DATE]])</f>
        <v>12</v>
      </c>
      <c r="P126" t="str">
        <f>TEXT(InputData[[#This Row],[DATE]],"mmm")</f>
        <v>Jun</v>
      </c>
      <c r="Q126">
        <f>YEAR(InputData[[#This Row],[DATE]])</f>
        <v>2021</v>
      </c>
    </row>
    <row r="127" spans="1:17"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ID]],MasterData[],2,0)</f>
        <v>Product25</v>
      </c>
      <c r="J127" t="str">
        <f>VLOOKUP(InputData[[#This Row],[PRODUCT ID]],MasterData[],4,0)</f>
        <v>No.</v>
      </c>
      <c r="K127" s="8">
        <f>VLOOKUP(InputData[[#This Row],[PRODUCT ID]],MasterData[],5,0)</f>
        <v>7</v>
      </c>
      <c r="L127" s="8">
        <f>VLOOKUP(InputData[[#This Row],[PRODUCT ID]],MasterData[],6,0)</f>
        <v>8.33</v>
      </c>
      <c r="M127" s="8">
        <f>InputData[[#This Row],[BUYING PRIZE]]*InputData[[#This Row],[QUANTITY]]</f>
        <v>70</v>
      </c>
      <c r="N127" s="8">
        <f>InputData[[#This Row],[SELLING PRICE]]*InputData[[#This Row],[QUANTITY]]*(1-InputData[[#This Row],[DISCOUNT %]])</f>
        <v>83.3</v>
      </c>
      <c r="O127">
        <f>DAY(InputData[[#This Row],[DATE]])</f>
        <v>14</v>
      </c>
      <c r="P127" t="str">
        <f>TEXT(InputData[[#This Row],[DATE]],"mmm")</f>
        <v>Jun</v>
      </c>
      <c r="Q127">
        <f>YEAR(InputData[[#This Row],[DATE]])</f>
        <v>2021</v>
      </c>
    </row>
    <row r="128" spans="1:17"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ID]],MasterData[],2,0)</f>
        <v>Product19</v>
      </c>
      <c r="J128" t="str">
        <f>VLOOKUP(InputData[[#This Row],[PRODUCT ID]],MasterData[],4,0)</f>
        <v>Ft</v>
      </c>
      <c r="K128" s="8">
        <f>VLOOKUP(InputData[[#This Row],[PRODUCT ID]],MasterData[],5,0)</f>
        <v>150</v>
      </c>
      <c r="L128" s="8">
        <f>VLOOKUP(InputData[[#This Row],[PRODUCT ID]],MasterData[],6,0)</f>
        <v>210</v>
      </c>
      <c r="M128" s="8">
        <f>InputData[[#This Row],[BUYING PRIZE]]*InputData[[#This Row],[QUANTITY]]</f>
        <v>750</v>
      </c>
      <c r="N128" s="8">
        <f>InputData[[#This Row],[SELLING PRICE]]*InputData[[#This Row],[QUANTITY]]*(1-InputData[[#This Row],[DISCOUNT %]])</f>
        <v>1050</v>
      </c>
      <c r="O128">
        <f>DAY(InputData[[#This Row],[DATE]])</f>
        <v>16</v>
      </c>
      <c r="P128" t="str">
        <f>TEXT(InputData[[#This Row],[DATE]],"mmm")</f>
        <v>Jun</v>
      </c>
      <c r="Q128">
        <f>YEAR(InputData[[#This Row],[DATE]])</f>
        <v>2021</v>
      </c>
    </row>
    <row r="129" spans="1:17"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ID]],MasterData[],2,0)</f>
        <v>Product15</v>
      </c>
      <c r="J129" t="str">
        <f>VLOOKUP(InputData[[#This Row],[PRODUCT ID]],MasterData[],4,0)</f>
        <v>No.</v>
      </c>
      <c r="K129" s="8">
        <f>VLOOKUP(InputData[[#This Row],[PRODUCT ID]],MasterData[],5,0)</f>
        <v>12</v>
      </c>
      <c r="L129" s="8">
        <f>VLOOKUP(InputData[[#This Row],[PRODUCT ID]],MasterData[],6,0)</f>
        <v>15.719999999999999</v>
      </c>
      <c r="M129" s="8">
        <f>InputData[[#This Row],[BUYING PRIZE]]*InputData[[#This Row],[QUANTITY]]</f>
        <v>144</v>
      </c>
      <c r="N129" s="8">
        <f>InputData[[#This Row],[SELLING PRICE]]*InputData[[#This Row],[QUANTITY]]*(1-InputData[[#This Row],[DISCOUNT %]])</f>
        <v>188.64</v>
      </c>
      <c r="O129">
        <f>DAY(InputData[[#This Row],[DATE]])</f>
        <v>16</v>
      </c>
      <c r="P129" t="str">
        <f>TEXT(InputData[[#This Row],[DATE]],"mmm")</f>
        <v>Jun</v>
      </c>
      <c r="Q129">
        <f>YEAR(InputData[[#This Row],[DATE]])</f>
        <v>2021</v>
      </c>
    </row>
    <row r="130" spans="1:17"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ID]],MasterData[],2,0)</f>
        <v>Product39</v>
      </c>
      <c r="J130" t="str">
        <f>VLOOKUP(InputData[[#This Row],[PRODUCT ID]],MasterData[],4,0)</f>
        <v>No.</v>
      </c>
      <c r="K130" s="8">
        <f>VLOOKUP(InputData[[#This Row],[PRODUCT ID]],MasterData[],5,0)</f>
        <v>37</v>
      </c>
      <c r="L130" s="8">
        <f>VLOOKUP(InputData[[#This Row],[PRODUCT ID]],MasterData[],6,0)</f>
        <v>42.55</v>
      </c>
      <c r="M130" s="8">
        <f>InputData[[#This Row],[BUYING PRIZE]]*InputData[[#This Row],[QUANTITY]]</f>
        <v>407</v>
      </c>
      <c r="N130" s="8">
        <f>InputData[[#This Row],[SELLING PRICE]]*InputData[[#This Row],[QUANTITY]]*(1-InputData[[#This Row],[DISCOUNT %]])</f>
        <v>468.04999999999995</v>
      </c>
      <c r="O130">
        <f>DAY(InputData[[#This Row],[DATE]])</f>
        <v>16</v>
      </c>
      <c r="P130" t="str">
        <f>TEXT(InputData[[#This Row],[DATE]],"mmm")</f>
        <v>Jun</v>
      </c>
      <c r="Q130">
        <f>YEAR(InputData[[#This Row],[DATE]])</f>
        <v>2021</v>
      </c>
    </row>
    <row r="131" spans="1:17"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ID]],MasterData[],2,0)</f>
        <v>Product25</v>
      </c>
      <c r="J131" t="str">
        <f>VLOOKUP(InputData[[#This Row],[PRODUCT ID]],MasterData[],4,0)</f>
        <v>No.</v>
      </c>
      <c r="K131" s="8">
        <f>VLOOKUP(InputData[[#This Row],[PRODUCT ID]],MasterData[],5,0)</f>
        <v>7</v>
      </c>
      <c r="L131" s="8">
        <f>VLOOKUP(InputData[[#This Row],[PRODUCT ID]],MasterData[],6,0)</f>
        <v>8.33</v>
      </c>
      <c r="M131" s="8">
        <f>InputData[[#This Row],[BUYING PRIZE]]*InputData[[#This Row],[QUANTITY]]</f>
        <v>91</v>
      </c>
      <c r="N131" s="8">
        <f>InputData[[#This Row],[SELLING PRICE]]*InputData[[#This Row],[QUANTITY]]*(1-InputData[[#This Row],[DISCOUNT %]])</f>
        <v>108.29</v>
      </c>
      <c r="O131">
        <f>DAY(InputData[[#This Row],[DATE]])</f>
        <v>18</v>
      </c>
      <c r="P131" t="str">
        <f>TEXT(InputData[[#This Row],[DATE]],"mmm")</f>
        <v>Jun</v>
      </c>
      <c r="Q131">
        <f>YEAR(InputData[[#This Row],[DATE]])</f>
        <v>2021</v>
      </c>
    </row>
    <row r="132" spans="1:17"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ID]],MasterData[],2,0)</f>
        <v>Product41</v>
      </c>
      <c r="J132" t="str">
        <f>VLOOKUP(InputData[[#This Row],[PRODUCT ID]],MasterData[],4,0)</f>
        <v>Ft</v>
      </c>
      <c r="K132" s="8">
        <f>VLOOKUP(InputData[[#This Row],[PRODUCT ID]],MasterData[],5,0)</f>
        <v>138</v>
      </c>
      <c r="L132" s="8">
        <f>VLOOKUP(InputData[[#This Row],[PRODUCT ID]],MasterData[],6,0)</f>
        <v>173.88</v>
      </c>
      <c r="M132" s="8">
        <f>InputData[[#This Row],[BUYING PRIZE]]*InputData[[#This Row],[QUANTITY]]</f>
        <v>690</v>
      </c>
      <c r="N132" s="8">
        <f>InputData[[#This Row],[SELLING PRICE]]*InputData[[#This Row],[QUANTITY]]*(1-InputData[[#This Row],[DISCOUNT %]])</f>
        <v>869.4</v>
      </c>
      <c r="O132">
        <f>DAY(InputData[[#This Row],[DATE]])</f>
        <v>19</v>
      </c>
      <c r="P132" t="str">
        <f>TEXT(InputData[[#This Row],[DATE]],"mmm")</f>
        <v>Jun</v>
      </c>
      <c r="Q132">
        <f>YEAR(InputData[[#This Row],[DATE]])</f>
        <v>2021</v>
      </c>
    </row>
    <row r="133" spans="1:17"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ID]],MasterData[],2,0)</f>
        <v>Product16</v>
      </c>
      <c r="J133" t="str">
        <f>VLOOKUP(InputData[[#This Row],[PRODUCT ID]],MasterData[],4,0)</f>
        <v>No.</v>
      </c>
      <c r="K133" s="8">
        <f>VLOOKUP(InputData[[#This Row],[PRODUCT ID]],MasterData[],5,0)</f>
        <v>13</v>
      </c>
      <c r="L133" s="8">
        <f>VLOOKUP(InputData[[#This Row],[PRODUCT ID]],MasterData[],6,0)</f>
        <v>16.64</v>
      </c>
      <c r="M133" s="8">
        <f>InputData[[#This Row],[BUYING PRIZE]]*InputData[[#This Row],[QUANTITY]]</f>
        <v>13</v>
      </c>
      <c r="N133" s="8">
        <f>InputData[[#This Row],[SELLING PRICE]]*InputData[[#This Row],[QUANTITY]]*(1-InputData[[#This Row],[DISCOUNT %]])</f>
        <v>16.64</v>
      </c>
      <c r="O133">
        <f>DAY(InputData[[#This Row],[DATE]])</f>
        <v>20</v>
      </c>
      <c r="P133" t="str">
        <f>TEXT(InputData[[#This Row],[DATE]],"mmm")</f>
        <v>Jun</v>
      </c>
      <c r="Q133">
        <f>YEAR(InputData[[#This Row],[DATE]])</f>
        <v>2021</v>
      </c>
    </row>
    <row r="134" spans="1:17"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ID]],MasterData[],2,0)</f>
        <v>Product16</v>
      </c>
      <c r="J134" t="str">
        <f>VLOOKUP(InputData[[#This Row],[PRODUCT ID]],MasterData[],4,0)</f>
        <v>No.</v>
      </c>
      <c r="K134" s="8">
        <f>VLOOKUP(InputData[[#This Row],[PRODUCT ID]],MasterData[],5,0)</f>
        <v>13</v>
      </c>
      <c r="L134" s="8">
        <f>VLOOKUP(InputData[[#This Row],[PRODUCT ID]],MasterData[],6,0)</f>
        <v>16.64</v>
      </c>
      <c r="M134" s="8">
        <f>InputData[[#This Row],[BUYING PRIZE]]*InputData[[#This Row],[QUANTITY]]</f>
        <v>52</v>
      </c>
      <c r="N134" s="8">
        <f>InputData[[#This Row],[SELLING PRICE]]*InputData[[#This Row],[QUANTITY]]*(1-InputData[[#This Row],[DISCOUNT %]])</f>
        <v>66.56</v>
      </c>
      <c r="O134">
        <f>DAY(InputData[[#This Row],[DATE]])</f>
        <v>23</v>
      </c>
      <c r="P134" t="str">
        <f>TEXT(InputData[[#This Row],[DATE]],"mmm")</f>
        <v>Jun</v>
      </c>
      <c r="Q134">
        <f>YEAR(InputData[[#This Row],[DATE]])</f>
        <v>2021</v>
      </c>
    </row>
    <row r="135" spans="1:17"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ID]],MasterData[],2,0)</f>
        <v>Product11</v>
      </c>
      <c r="J135" t="str">
        <f>VLOOKUP(InputData[[#This Row],[PRODUCT ID]],MasterData[],4,0)</f>
        <v>Lt</v>
      </c>
      <c r="K135" s="8">
        <f>VLOOKUP(InputData[[#This Row],[PRODUCT ID]],MasterData[],5,0)</f>
        <v>44</v>
      </c>
      <c r="L135" s="8">
        <f>VLOOKUP(InputData[[#This Row],[PRODUCT ID]],MasterData[],6,0)</f>
        <v>48.4</v>
      </c>
      <c r="M135" s="8">
        <f>InputData[[#This Row],[BUYING PRIZE]]*InputData[[#This Row],[QUANTITY]]</f>
        <v>572</v>
      </c>
      <c r="N135" s="8">
        <f>InputData[[#This Row],[SELLING PRICE]]*InputData[[#This Row],[QUANTITY]]*(1-InputData[[#This Row],[DISCOUNT %]])</f>
        <v>629.19999999999993</v>
      </c>
      <c r="O135">
        <f>DAY(InputData[[#This Row],[DATE]])</f>
        <v>24</v>
      </c>
      <c r="P135" t="str">
        <f>TEXT(InputData[[#This Row],[DATE]],"mmm")</f>
        <v>Jun</v>
      </c>
      <c r="Q135">
        <f>YEAR(InputData[[#This Row],[DATE]])</f>
        <v>2021</v>
      </c>
    </row>
    <row r="136" spans="1:17"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ID]],MasterData[],2,0)</f>
        <v>Product09</v>
      </c>
      <c r="J136" t="str">
        <f>VLOOKUP(InputData[[#This Row],[PRODUCT ID]],MasterData[],4,0)</f>
        <v>No.</v>
      </c>
      <c r="K136" s="8">
        <f>VLOOKUP(InputData[[#This Row],[PRODUCT ID]],MasterData[],5,0)</f>
        <v>6</v>
      </c>
      <c r="L136" s="8">
        <f>VLOOKUP(InputData[[#This Row],[PRODUCT ID]],MasterData[],6,0)</f>
        <v>7.8599999999999994</v>
      </c>
      <c r="M136" s="8">
        <f>InputData[[#This Row],[BUYING PRIZE]]*InputData[[#This Row],[QUANTITY]]</f>
        <v>42</v>
      </c>
      <c r="N136" s="8">
        <f>InputData[[#This Row],[SELLING PRICE]]*InputData[[#This Row],[QUANTITY]]*(1-InputData[[#This Row],[DISCOUNT %]])</f>
        <v>55.019999999999996</v>
      </c>
      <c r="O136">
        <f>DAY(InputData[[#This Row],[DATE]])</f>
        <v>26</v>
      </c>
      <c r="P136" t="str">
        <f>TEXT(InputData[[#This Row],[DATE]],"mmm")</f>
        <v>Jun</v>
      </c>
      <c r="Q136">
        <f>YEAR(InputData[[#This Row],[DATE]])</f>
        <v>2021</v>
      </c>
    </row>
    <row r="137" spans="1:17"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ID]],MasterData[],2,0)</f>
        <v>Product05</v>
      </c>
      <c r="J137" t="str">
        <f>VLOOKUP(InputData[[#This Row],[PRODUCT ID]],MasterData[],4,0)</f>
        <v>Ft</v>
      </c>
      <c r="K137" s="8">
        <f>VLOOKUP(InputData[[#This Row],[PRODUCT ID]],MasterData[],5,0)</f>
        <v>133</v>
      </c>
      <c r="L137" s="8">
        <f>VLOOKUP(InputData[[#This Row],[PRODUCT ID]],MasterData[],6,0)</f>
        <v>155.61000000000001</v>
      </c>
      <c r="M137" s="8">
        <f>InputData[[#This Row],[BUYING PRIZE]]*InputData[[#This Row],[QUANTITY]]</f>
        <v>1463</v>
      </c>
      <c r="N137" s="8">
        <f>InputData[[#This Row],[SELLING PRICE]]*InputData[[#This Row],[QUANTITY]]*(1-InputData[[#This Row],[DISCOUNT %]])</f>
        <v>1711.71</v>
      </c>
      <c r="O137">
        <f>DAY(InputData[[#This Row],[DATE]])</f>
        <v>27</v>
      </c>
      <c r="P137" t="str">
        <f>TEXT(InputData[[#This Row],[DATE]],"mmm")</f>
        <v>Jun</v>
      </c>
      <c r="Q137">
        <f>YEAR(InputData[[#This Row],[DATE]])</f>
        <v>2021</v>
      </c>
    </row>
    <row r="138" spans="1:17"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ID]],MasterData[],2,0)</f>
        <v>Product21</v>
      </c>
      <c r="J138" t="str">
        <f>VLOOKUP(InputData[[#This Row],[PRODUCT ID]],MasterData[],4,0)</f>
        <v>Ft</v>
      </c>
      <c r="K138" s="8">
        <f>VLOOKUP(InputData[[#This Row],[PRODUCT ID]],MasterData[],5,0)</f>
        <v>126</v>
      </c>
      <c r="L138" s="8">
        <f>VLOOKUP(InputData[[#This Row],[PRODUCT ID]],MasterData[],6,0)</f>
        <v>162.54</v>
      </c>
      <c r="M138" s="8">
        <f>InputData[[#This Row],[BUYING PRIZE]]*InputData[[#This Row],[QUANTITY]]</f>
        <v>252</v>
      </c>
      <c r="N138" s="8">
        <f>InputData[[#This Row],[SELLING PRICE]]*InputData[[#This Row],[QUANTITY]]*(1-InputData[[#This Row],[DISCOUNT %]])</f>
        <v>325.08</v>
      </c>
      <c r="O138">
        <f>DAY(InputData[[#This Row],[DATE]])</f>
        <v>28</v>
      </c>
      <c r="P138" t="str">
        <f>TEXT(InputData[[#This Row],[DATE]],"mmm")</f>
        <v>Jun</v>
      </c>
      <c r="Q138">
        <f>YEAR(InputData[[#This Row],[DATE]])</f>
        <v>2021</v>
      </c>
    </row>
    <row r="139" spans="1:17"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ID]],MasterData[],2,0)</f>
        <v>Product35</v>
      </c>
      <c r="J139" t="str">
        <f>VLOOKUP(InputData[[#This Row],[PRODUCT ID]],MasterData[],4,0)</f>
        <v>No.</v>
      </c>
      <c r="K139" s="8">
        <f>VLOOKUP(InputData[[#This Row],[PRODUCT ID]],MasterData[],5,0)</f>
        <v>5</v>
      </c>
      <c r="L139" s="8">
        <f>VLOOKUP(InputData[[#This Row],[PRODUCT ID]],MasterData[],6,0)</f>
        <v>6.7</v>
      </c>
      <c r="M139" s="8">
        <f>InputData[[#This Row],[BUYING PRIZE]]*InputData[[#This Row],[QUANTITY]]</f>
        <v>35</v>
      </c>
      <c r="N139" s="8">
        <f>InputData[[#This Row],[SELLING PRICE]]*InputData[[#This Row],[QUANTITY]]*(1-InputData[[#This Row],[DISCOUNT %]])</f>
        <v>46.9</v>
      </c>
      <c r="O139">
        <f>DAY(InputData[[#This Row],[DATE]])</f>
        <v>28</v>
      </c>
      <c r="P139" t="str">
        <f>TEXT(InputData[[#This Row],[DATE]],"mmm")</f>
        <v>Jun</v>
      </c>
      <c r="Q139">
        <f>YEAR(InputData[[#This Row],[DATE]])</f>
        <v>2021</v>
      </c>
    </row>
    <row r="140" spans="1:17"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ID]],MasterData[],2,0)</f>
        <v>Product14</v>
      </c>
      <c r="J140" t="str">
        <f>VLOOKUP(InputData[[#This Row],[PRODUCT ID]],MasterData[],4,0)</f>
        <v>Kg</v>
      </c>
      <c r="K140" s="8">
        <f>VLOOKUP(InputData[[#This Row],[PRODUCT ID]],MasterData[],5,0)</f>
        <v>112</v>
      </c>
      <c r="L140" s="8">
        <f>VLOOKUP(InputData[[#This Row],[PRODUCT ID]],MasterData[],6,0)</f>
        <v>146.72</v>
      </c>
      <c r="M140" s="8">
        <f>InputData[[#This Row],[BUYING PRIZE]]*InputData[[#This Row],[QUANTITY]]</f>
        <v>448</v>
      </c>
      <c r="N140" s="8">
        <f>InputData[[#This Row],[SELLING PRICE]]*InputData[[#This Row],[QUANTITY]]*(1-InputData[[#This Row],[DISCOUNT %]])</f>
        <v>586.88</v>
      </c>
      <c r="O140">
        <f>DAY(InputData[[#This Row],[DATE]])</f>
        <v>29</v>
      </c>
      <c r="P140" t="str">
        <f>TEXT(InputData[[#This Row],[DATE]],"mmm")</f>
        <v>Jun</v>
      </c>
      <c r="Q140">
        <f>YEAR(InputData[[#This Row],[DATE]])</f>
        <v>2021</v>
      </c>
    </row>
    <row r="141" spans="1:17"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ID]],MasterData[],2,0)</f>
        <v>Product05</v>
      </c>
      <c r="J141" t="str">
        <f>VLOOKUP(InputData[[#This Row],[PRODUCT ID]],MasterData[],4,0)</f>
        <v>Ft</v>
      </c>
      <c r="K141" s="8">
        <f>VLOOKUP(InputData[[#This Row],[PRODUCT ID]],MasterData[],5,0)</f>
        <v>133</v>
      </c>
      <c r="L141" s="8">
        <f>VLOOKUP(InputData[[#This Row],[PRODUCT ID]],MasterData[],6,0)</f>
        <v>155.61000000000001</v>
      </c>
      <c r="M141" s="8">
        <f>InputData[[#This Row],[BUYING PRIZE]]*InputData[[#This Row],[QUANTITY]]</f>
        <v>1463</v>
      </c>
      <c r="N141" s="8">
        <f>InputData[[#This Row],[SELLING PRICE]]*InputData[[#This Row],[QUANTITY]]*(1-InputData[[#This Row],[DISCOUNT %]])</f>
        <v>1711.71</v>
      </c>
      <c r="O141">
        <f>DAY(InputData[[#This Row],[DATE]])</f>
        <v>1</v>
      </c>
      <c r="P141" t="str">
        <f>TEXT(InputData[[#This Row],[DATE]],"mmm")</f>
        <v>Jul</v>
      </c>
      <c r="Q141">
        <f>YEAR(InputData[[#This Row],[DATE]])</f>
        <v>2021</v>
      </c>
    </row>
    <row r="142" spans="1:17"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ID]],MasterData[],2,0)</f>
        <v>Product10</v>
      </c>
      <c r="J142" t="str">
        <f>VLOOKUP(InputData[[#This Row],[PRODUCT ID]],MasterData[],4,0)</f>
        <v>Ft</v>
      </c>
      <c r="K142" s="8">
        <f>VLOOKUP(InputData[[#This Row],[PRODUCT ID]],MasterData[],5,0)</f>
        <v>148</v>
      </c>
      <c r="L142" s="8">
        <f>VLOOKUP(InputData[[#This Row],[PRODUCT ID]],MasterData[],6,0)</f>
        <v>164.28</v>
      </c>
      <c r="M142" s="8">
        <f>InputData[[#This Row],[BUYING PRIZE]]*InputData[[#This Row],[QUANTITY]]</f>
        <v>1628</v>
      </c>
      <c r="N142" s="8">
        <f>InputData[[#This Row],[SELLING PRICE]]*InputData[[#This Row],[QUANTITY]]*(1-InputData[[#This Row],[DISCOUNT %]])</f>
        <v>1807.08</v>
      </c>
      <c r="O142">
        <f>DAY(InputData[[#This Row],[DATE]])</f>
        <v>2</v>
      </c>
      <c r="P142" t="str">
        <f>TEXT(InputData[[#This Row],[DATE]],"mmm")</f>
        <v>Jul</v>
      </c>
      <c r="Q142">
        <f>YEAR(InputData[[#This Row],[DATE]])</f>
        <v>2021</v>
      </c>
    </row>
    <row r="143" spans="1:17"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ID]],MasterData[],2,0)</f>
        <v>Product33</v>
      </c>
      <c r="J143" t="str">
        <f>VLOOKUP(InputData[[#This Row],[PRODUCT ID]],MasterData[],4,0)</f>
        <v>Kg</v>
      </c>
      <c r="K143" s="8">
        <f>VLOOKUP(InputData[[#This Row],[PRODUCT ID]],MasterData[],5,0)</f>
        <v>95</v>
      </c>
      <c r="L143" s="8">
        <f>VLOOKUP(InputData[[#This Row],[PRODUCT ID]],MasterData[],6,0)</f>
        <v>119.7</v>
      </c>
      <c r="M143" s="8">
        <f>InputData[[#This Row],[BUYING PRIZE]]*InputData[[#This Row],[QUANTITY]]</f>
        <v>855</v>
      </c>
      <c r="N143" s="8">
        <f>InputData[[#This Row],[SELLING PRICE]]*InputData[[#This Row],[QUANTITY]]*(1-InputData[[#This Row],[DISCOUNT %]])</f>
        <v>1077.3</v>
      </c>
      <c r="O143">
        <f>DAY(InputData[[#This Row],[DATE]])</f>
        <v>3</v>
      </c>
      <c r="P143" t="str">
        <f>TEXT(InputData[[#This Row],[DATE]],"mmm")</f>
        <v>Jul</v>
      </c>
      <c r="Q143">
        <f>YEAR(InputData[[#This Row],[DATE]])</f>
        <v>2021</v>
      </c>
    </row>
    <row r="144" spans="1:17"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ID]],MasterData[],2,0)</f>
        <v>Product03</v>
      </c>
      <c r="J144" t="str">
        <f>VLOOKUP(InputData[[#This Row],[PRODUCT ID]],MasterData[],4,0)</f>
        <v>Kg</v>
      </c>
      <c r="K144" s="8">
        <f>VLOOKUP(InputData[[#This Row],[PRODUCT ID]],MasterData[],5,0)</f>
        <v>71</v>
      </c>
      <c r="L144" s="8">
        <f>VLOOKUP(InputData[[#This Row],[PRODUCT ID]],MasterData[],6,0)</f>
        <v>80.94</v>
      </c>
      <c r="M144" s="8">
        <f>InputData[[#This Row],[BUYING PRIZE]]*InputData[[#This Row],[QUANTITY]]</f>
        <v>568</v>
      </c>
      <c r="N144" s="8">
        <f>InputData[[#This Row],[SELLING PRICE]]*InputData[[#This Row],[QUANTITY]]*(1-InputData[[#This Row],[DISCOUNT %]])</f>
        <v>647.52</v>
      </c>
      <c r="O144">
        <f>DAY(InputData[[#This Row],[DATE]])</f>
        <v>3</v>
      </c>
      <c r="P144" t="str">
        <f>TEXT(InputData[[#This Row],[DATE]],"mmm")</f>
        <v>Jul</v>
      </c>
      <c r="Q144">
        <f>YEAR(InputData[[#This Row],[DATE]])</f>
        <v>2021</v>
      </c>
    </row>
    <row r="145" spans="1:17"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ID]],MasterData[],2,0)</f>
        <v>Product02</v>
      </c>
      <c r="J145" t="str">
        <f>VLOOKUP(InputData[[#This Row],[PRODUCT ID]],MasterData[],4,0)</f>
        <v>Kg</v>
      </c>
      <c r="K145" s="8">
        <f>VLOOKUP(InputData[[#This Row],[PRODUCT ID]],MasterData[],5,0)</f>
        <v>105</v>
      </c>
      <c r="L145" s="8">
        <f>VLOOKUP(InputData[[#This Row],[PRODUCT ID]],MasterData[],6,0)</f>
        <v>142.80000000000001</v>
      </c>
      <c r="M145" s="8">
        <f>InputData[[#This Row],[BUYING PRIZE]]*InputData[[#This Row],[QUANTITY]]</f>
        <v>840</v>
      </c>
      <c r="N145" s="8">
        <f>InputData[[#This Row],[SELLING PRICE]]*InputData[[#This Row],[QUANTITY]]*(1-InputData[[#This Row],[DISCOUNT %]])</f>
        <v>1142.4000000000001</v>
      </c>
      <c r="O145">
        <f>DAY(InputData[[#This Row],[DATE]])</f>
        <v>5</v>
      </c>
      <c r="P145" t="str">
        <f>TEXT(InputData[[#This Row],[DATE]],"mmm")</f>
        <v>Jul</v>
      </c>
      <c r="Q145">
        <f>YEAR(InputData[[#This Row],[DATE]])</f>
        <v>2021</v>
      </c>
    </row>
    <row r="146" spans="1:17"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ID]],MasterData[],2,0)</f>
        <v>Product41</v>
      </c>
      <c r="J146" t="str">
        <f>VLOOKUP(InputData[[#This Row],[PRODUCT ID]],MasterData[],4,0)</f>
        <v>Ft</v>
      </c>
      <c r="K146" s="8">
        <f>VLOOKUP(InputData[[#This Row],[PRODUCT ID]],MasterData[],5,0)</f>
        <v>138</v>
      </c>
      <c r="L146" s="8">
        <f>VLOOKUP(InputData[[#This Row],[PRODUCT ID]],MasterData[],6,0)</f>
        <v>173.88</v>
      </c>
      <c r="M146" s="8">
        <f>InputData[[#This Row],[BUYING PRIZE]]*InputData[[#This Row],[QUANTITY]]</f>
        <v>2070</v>
      </c>
      <c r="N146" s="8">
        <f>InputData[[#This Row],[SELLING PRICE]]*InputData[[#This Row],[QUANTITY]]*(1-InputData[[#This Row],[DISCOUNT %]])</f>
        <v>2608.1999999999998</v>
      </c>
      <c r="O146">
        <f>DAY(InputData[[#This Row],[DATE]])</f>
        <v>6</v>
      </c>
      <c r="P146" t="str">
        <f>TEXT(InputData[[#This Row],[DATE]],"mmm")</f>
        <v>Jul</v>
      </c>
      <c r="Q146">
        <f>YEAR(InputData[[#This Row],[DATE]])</f>
        <v>2021</v>
      </c>
    </row>
    <row r="147" spans="1:17"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ID]],MasterData[],2,0)</f>
        <v>Product04</v>
      </c>
      <c r="J147" t="str">
        <f>VLOOKUP(InputData[[#This Row],[PRODUCT ID]],MasterData[],4,0)</f>
        <v>Lt</v>
      </c>
      <c r="K147" s="8">
        <f>VLOOKUP(InputData[[#This Row],[PRODUCT ID]],MasterData[],5,0)</f>
        <v>44</v>
      </c>
      <c r="L147" s="8">
        <f>VLOOKUP(InputData[[#This Row],[PRODUCT ID]],MasterData[],6,0)</f>
        <v>48.84</v>
      </c>
      <c r="M147" s="8">
        <f>InputData[[#This Row],[BUYING PRIZE]]*InputData[[#This Row],[QUANTITY]]</f>
        <v>440</v>
      </c>
      <c r="N147" s="8">
        <f>InputData[[#This Row],[SELLING PRICE]]*InputData[[#This Row],[QUANTITY]]*(1-InputData[[#This Row],[DISCOUNT %]])</f>
        <v>488.40000000000003</v>
      </c>
      <c r="O147">
        <f>DAY(InputData[[#This Row],[DATE]])</f>
        <v>8</v>
      </c>
      <c r="P147" t="str">
        <f>TEXT(InputData[[#This Row],[DATE]],"mmm")</f>
        <v>Jul</v>
      </c>
      <c r="Q147">
        <f>YEAR(InputData[[#This Row],[DATE]])</f>
        <v>2021</v>
      </c>
    </row>
    <row r="148" spans="1:17"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ID]],MasterData[],2,0)</f>
        <v>Product34</v>
      </c>
      <c r="J148" t="str">
        <f>VLOOKUP(InputData[[#This Row],[PRODUCT ID]],MasterData[],4,0)</f>
        <v>Lt</v>
      </c>
      <c r="K148" s="8">
        <f>VLOOKUP(InputData[[#This Row],[PRODUCT ID]],MasterData[],5,0)</f>
        <v>55</v>
      </c>
      <c r="L148" s="8">
        <f>VLOOKUP(InputData[[#This Row],[PRODUCT ID]],MasterData[],6,0)</f>
        <v>58.3</v>
      </c>
      <c r="M148" s="8">
        <f>InputData[[#This Row],[BUYING PRIZE]]*InputData[[#This Row],[QUANTITY]]</f>
        <v>330</v>
      </c>
      <c r="N148" s="8">
        <f>InputData[[#This Row],[SELLING PRICE]]*InputData[[#This Row],[QUANTITY]]*(1-InputData[[#This Row],[DISCOUNT %]])</f>
        <v>349.79999999999995</v>
      </c>
      <c r="O148">
        <f>DAY(InputData[[#This Row],[DATE]])</f>
        <v>10</v>
      </c>
      <c r="P148" t="str">
        <f>TEXT(InputData[[#This Row],[DATE]],"mmm")</f>
        <v>Jul</v>
      </c>
      <c r="Q148">
        <f>YEAR(InputData[[#This Row],[DATE]])</f>
        <v>2021</v>
      </c>
    </row>
    <row r="149" spans="1:17"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ID]],MasterData[],2,0)</f>
        <v>Product09</v>
      </c>
      <c r="J149" t="str">
        <f>VLOOKUP(InputData[[#This Row],[PRODUCT ID]],MasterData[],4,0)</f>
        <v>No.</v>
      </c>
      <c r="K149" s="8">
        <f>VLOOKUP(InputData[[#This Row],[PRODUCT ID]],MasterData[],5,0)</f>
        <v>6</v>
      </c>
      <c r="L149" s="8">
        <f>VLOOKUP(InputData[[#This Row],[PRODUCT ID]],MasterData[],6,0)</f>
        <v>7.8599999999999994</v>
      </c>
      <c r="M149" s="8">
        <f>InputData[[#This Row],[BUYING PRIZE]]*InputData[[#This Row],[QUANTITY]]</f>
        <v>24</v>
      </c>
      <c r="N149" s="8">
        <f>InputData[[#This Row],[SELLING PRICE]]*InputData[[#This Row],[QUANTITY]]*(1-InputData[[#This Row],[DISCOUNT %]])</f>
        <v>31.439999999999998</v>
      </c>
      <c r="O149">
        <f>DAY(InputData[[#This Row],[DATE]])</f>
        <v>11</v>
      </c>
      <c r="P149" t="str">
        <f>TEXT(InputData[[#This Row],[DATE]],"mmm")</f>
        <v>Jul</v>
      </c>
      <c r="Q149">
        <f>YEAR(InputData[[#This Row],[DATE]])</f>
        <v>2021</v>
      </c>
    </row>
    <row r="150" spans="1:17"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ID]],MasterData[],2,0)</f>
        <v>Product19</v>
      </c>
      <c r="J150" t="str">
        <f>VLOOKUP(InputData[[#This Row],[PRODUCT ID]],MasterData[],4,0)</f>
        <v>Ft</v>
      </c>
      <c r="K150" s="8">
        <f>VLOOKUP(InputData[[#This Row],[PRODUCT ID]],MasterData[],5,0)</f>
        <v>150</v>
      </c>
      <c r="L150" s="8">
        <f>VLOOKUP(InputData[[#This Row],[PRODUCT ID]],MasterData[],6,0)</f>
        <v>210</v>
      </c>
      <c r="M150" s="8">
        <f>InputData[[#This Row],[BUYING PRIZE]]*InputData[[#This Row],[QUANTITY]]</f>
        <v>150</v>
      </c>
      <c r="N150" s="8">
        <f>InputData[[#This Row],[SELLING PRICE]]*InputData[[#This Row],[QUANTITY]]*(1-InputData[[#This Row],[DISCOUNT %]])</f>
        <v>210</v>
      </c>
      <c r="O150">
        <f>DAY(InputData[[#This Row],[DATE]])</f>
        <v>13</v>
      </c>
      <c r="P150" t="str">
        <f>TEXT(InputData[[#This Row],[DATE]],"mmm")</f>
        <v>Jul</v>
      </c>
      <c r="Q150">
        <f>YEAR(InputData[[#This Row],[DATE]])</f>
        <v>2021</v>
      </c>
    </row>
    <row r="151" spans="1:17"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ID]],MasterData[],2,0)</f>
        <v>Product23</v>
      </c>
      <c r="J151" t="str">
        <f>VLOOKUP(InputData[[#This Row],[PRODUCT ID]],MasterData[],4,0)</f>
        <v>Ft</v>
      </c>
      <c r="K151" s="8">
        <f>VLOOKUP(InputData[[#This Row],[PRODUCT ID]],MasterData[],5,0)</f>
        <v>141</v>
      </c>
      <c r="L151" s="8">
        <f>VLOOKUP(InputData[[#This Row],[PRODUCT ID]],MasterData[],6,0)</f>
        <v>149.46</v>
      </c>
      <c r="M151" s="8">
        <f>InputData[[#This Row],[BUYING PRIZE]]*InputData[[#This Row],[QUANTITY]]</f>
        <v>1128</v>
      </c>
      <c r="N151" s="8">
        <f>InputData[[#This Row],[SELLING PRICE]]*InputData[[#This Row],[QUANTITY]]*(1-InputData[[#This Row],[DISCOUNT %]])</f>
        <v>1195.68</v>
      </c>
      <c r="O151">
        <f>DAY(InputData[[#This Row],[DATE]])</f>
        <v>16</v>
      </c>
      <c r="P151" t="str">
        <f>TEXT(InputData[[#This Row],[DATE]],"mmm")</f>
        <v>Jul</v>
      </c>
      <c r="Q151">
        <f>YEAR(InputData[[#This Row],[DATE]])</f>
        <v>2021</v>
      </c>
    </row>
    <row r="152" spans="1:17"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ID]],MasterData[],2,0)</f>
        <v>Product27</v>
      </c>
      <c r="J152" t="str">
        <f>VLOOKUP(InputData[[#This Row],[PRODUCT ID]],MasterData[],4,0)</f>
        <v>Lt</v>
      </c>
      <c r="K152" s="8">
        <f>VLOOKUP(InputData[[#This Row],[PRODUCT ID]],MasterData[],5,0)</f>
        <v>48</v>
      </c>
      <c r="L152" s="8">
        <f>VLOOKUP(InputData[[#This Row],[PRODUCT ID]],MasterData[],6,0)</f>
        <v>57.120000000000005</v>
      </c>
      <c r="M152" s="8">
        <f>InputData[[#This Row],[BUYING PRIZE]]*InputData[[#This Row],[QUANTITY]]</f>
        <v>672</v>
      </c>
      <c r="N152" s="8">
        <f>InputData[[#This Row],[SELLING PRICE]]*InputData[[#This Row],[QUANTITY]]*(1-InputData[[#This Row],[DISCOUNT %]])</f>
        <v>799.68000000000006</v>
      </c>
      <c r="O152">
        <f>DAY(InputData[[#This Row],[DATE]])</f>
        <v>18</v>
      </c>
      <c r="P152" t="str">
        <f>TEXT(InputData[[#This Row],[DATE]],"mmm")</f>
        <v>Jul</v>
      </c>
      <c r="Q152">
        <f>YEAR(InputData[[#This Row],[DATE]])</f>
        <v>2021</v>
      </c>
    </row>
    <row r="153" spans="1:17"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ID]],MasterData[],2,0)</f>
        <v>Product38</v>
      </c>
      <c r="J153" t="str">
        <f>VLOOKUP(InputData[[#This Row],[PRODUCT ID]],MasterData[],4,0)</f>
        <v>Kg</v>
      </c>
      <c r="K153" s="8">
        <f>VLOOKUP(InputData[[#This Row],[PRODUCT ID]],MasterData[],5,0)</f>
        <v>72</v>
      </c>
      <c r="L153" s="8">
        <f>VLOOKUP(InputData[[#This Row],[PRODUCT ID]],MasterData[],6,0)</f>
        <v>79.92</v>
      </c>
      <c r="M153" s="8">
        <f>InputData[[#This Row],[BUYING PRIZE]]*InputData[[#This Row],[QUANTITY]]</f>
        <v>792</v>
      </c>
      <c r="N153" s="8">
        <f>InputData[[#This Row],[SELLING PRICE]]*InputData[[#This Row],[QUANTITY]]*(1-InputData[[#This Row],[DISCOUNT %]])</f>
        <v>879.12</v>
      </c>
      <c r="O153">
        <f>DAY(InputData[[#This Row],[DATE]])</f>
        <v>20</v>
      </c>
      <c r="P153" t="str">
        <f>TEXT(InputData[[#This Row],[DATE]],"mmm")</f>
        <v>Jul</v>
      </c>
      <c r="Q153">
        <f>YEAR(InputData[[#This Row],[DATE]])</f>
        <v>2021</v>
      </c>
    </row>
    <row r="154" spans="1:17"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ID]],MasterData[],2,0)</f>
        <v>Product43</v>
      </c>
      <c r="J154" t="str">
        <f>VLOOKUP(InputData[[#This Row],[PRODUCT ID]],MasterData[],4,0)</f>
        <v>Kg</v>
      </c>
      <c r="K154" s="8">
        <f>VLOOKUP(InputData[[#This Row],[PRODUCT ID]],MasterData[],5,0)</f>
        <v>67</v>
      </c>
      <c r="L154" s="8">
        <f>VLOOKUP(InputData[[#This Row],[PRODUCT ID]],MasterData[],6,0)</f>
        <v>83.08</v>
      </c>
      <c r="M154" s="8">
        <f>InputData[[#This Row],[BUYING PRIZE]]*InputData[[#This Row],[QUANTITY]]</f>
        <v>335</v>
      </c>
      <c r="N154" s="8">
        <f>InputData[[#This Row],[SELLING PRICE]]*InputData[[#This Row],[QUANTITY]]*(1-InputData[[#This Row],[DISCOUNT %]])</f>
        <v>415.4</v>
      </c>
      <c r="O154">
        <f>DAY(InputData[[#This Row],[DATE]])</f>
        <v>20</v>
      </c>
      <c r="P154" t="str">
        <f>TEXT(InputData[[#This Row],[DATE]],"mmm")</f>
        <v>Jul</v>
      </c>
      <c r="Q154">
        <f>YEAR(InputData[[#This Row],[DATE]])</f>
        <v>2021</v>
      </c>
    </row>
    <row r="155" spans="1:17"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ID]],MasterData[],2,0)</f>
        <v>Product29</v>
      </c>
      <c r="J155" t="str">
        <f>VLOOKUP(InputData[[#This Row],[PRODUCT ID]],MasterData[],4,0)</f>
        <v>Lt</v>
      </c>
      <c r="K155" s="8">
        <f>VLOOKUP(InputData[[#This Row],[PRODUCT ID]],MasterData[],5,0)</f>
        <v>47</v>
      </c>
      <c r="L155" s="8">
        <f>VLOOKUP(InputData[[#This Row],[PRODUCT ID]],MasterData[],6,0)</f>
        <v>53.11</v>
      </c>
      <c r="M155" s="8">
        <f>InputData[[#This Row],[BUYING PRIZE]]*InputData[[#This Row],[QUANTITY]]</f>
        <v>705</v>
      </c>
      <c r="N155" s="8">
        <f>InputData[[#This Row],[SELLING PRICE]]*InputData[[#This Row],[QUANTITY]]*(1-InputData[[#This Row],[DISCOUNT %]])</f>
        <v>796.65</v>
      </c>
      <c r="O155">
        <f>DAY(InputData[[#This Row],[DATE]])</f>
        <v>21</v>
      </c>
      <c r="P155" t="str">
        <f>TEXT(InputData[[#This Row],[DATE]],"mmm")</f>
        <v>Jul</v>
      </c>
      <c r="Q155">
        <f>YEAR(InputData[[#This Row],[DATE]])</f>
        <v>2021</v>
      </c>
    </row>
    <row r="156" spans="1:17"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ID]],MasterData[],2,0)</f>
        <v>Product26</v>
      </c>
      <c r="J156" t="str">
        <f>VLOOKUP(InputData[[#This Row],[PRODUCT ID]],MasterData[],4,0)</f>
        <v>No.</v>
      </c>
      <c r="K156" s="8">
        <f>VLOOKUP(InputData[[#This Row],[PRODUCT ID]],MasterData[],5,0)</f>
        <v>18</v>
      </c>
      <c r="L156" s="8">
        <f>VLOOKUP(InputData[[#This Row],[PRODUCT ID]],MasterData[],6,0)</f>
        <v>24.66</v>
      </c>
      <c r="M156" s="8">
        <f>InputData[[#This Row],[BUYING PRIZE]]*InputData[[#This Row],[QUANTITY]]</f>
        <v>54</v>
      </c>
      <c r="N156" s="8">
        <f>InputData[[#This Row],[SELLING PRICE]]*InputData[[#This Row],[QUANTITY]]*(1-InputData[[#This Row],[DISCOUNT %]])</f>
        <v>73.98</v>
      </c>
      <c r="O156">
        <f>DAY(InputData[[#This Row],[DATE]])</f>
        <v>22</v>
      </c>
      <c r="P156" t="str">
        <f>TEXT(InputData[[#This Row],[DATE]],"mmm")</f>
        <v>Jul</v>
      </c>
      <c r="Q156">
        <f>YEAR(InputData[[#This Row],[DATE]])</f>
        <v>2021</v>
      </c>
    </row>
    <row r="157" spans="1:17"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ID]],MasterData[],2,0)</f>
        <v>Product24</v>
      </c>
      <c r="J157" t="str">
        <f>VLOOKUP(InputData[[#This Row],[PRODUCT ID]],MasterData[],4,0)</f>
        <v>Ft</v>
      </c>
      <c r="K157" s="8">
        <f>VLOOKUP(InputData[[#This Row],[PRODUCT ID]],MasterData[],5,0)</f>
        <v>144</v>
      </c>
      <c r="L157" s="8">
        <f>VLOOKUP(InputData[[#This Row],[PRODUCT ID]],MasterData[],6,0)</f>
        <v>156.96</v>
      </c>
      <c r="M157" s="8">
        <f>InputData[[#This Row],[BUYING PRIZE]]*InputData[[#This Row],[QUANTITY]]</f>
        <v>2016</v>
      </c>
      <c r="N157" s="8">
        <f>InputData[[#This Row],[SELLING PRICE]]*InputData[[#This Row],[QUANTITY]]*(1-InputData[[#This Row],[DISCOUNT %]])</f>
        <v>2197.44</v>
      </c>
      <c r="O157">
        <f>DAY(InputData[[#This Row],[DATE]])</f>
        <v>22</v>
      </c>
      <c r="P157" t="str">
        <f>TEXT(InputData[[#This Row],[DATE]],"mmm")</f>
        <v>Jul</v>
      </c>
      <c r="Q157">
        <f>YEAR(InputData[[#This Row],[DATE]])</f>
        <v>2021</v>
      </c>
    </row>
    <row r="158" spans="1:17"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ID]],MasterData[],2,0)</f>
        <v>Product36</v>
      </c>
      <c r="J158" t="str">
        <f>VLOOKUP(InputData[[#This Row],[PRODUCT ID]],MasterData[],4,0)</f>
        <v>Kg</v>
      </c>
      <c r="K158" s="8">
        <f>VLOOKUP(InputData[[#This Row],[PRODUCT ID]],MasterData[],5,0)</f>
        <v>90</v>
      </c>
      <c r="L158" s="8">
        <f>VLOOKUP(InputData[[#This Row],[PRODUCT ID]],MasterData[],6,0)</f>
        <v>96.3</v>
      </c>
      <c r="M158" s="8">
        <f>InputData[[#This Row],[BUYING PRIZE]]*InputData[[#This Row],[QUANTITY]]</f>
        <v>630</v>
      </c>
      <c r="N158" s="8">
        <f>InputData[[#This Row],[SELLING PRICE]]*InputData[[#This Row],[QUANTITY]]*(1-InputData[[#This Row],[DISCOUNT %]])</f>
        <v>674.1</v>
      </c>
      <c r="O158">
        <f>DAY(InputData[[#This Row],[DATE]])</f>
        <v>23</v>
      </c>
      <c r="P158" t="str">
        <f>TEXT(InputData[[#This Row],[DATE]],"mmm")</f>
        <v>Jul</v>
      </c>
      <c r="Q158">
        <f>YEAR(InputData[[#This Row],[DATE]])</f>
        <v>2021</v>
      </c>
    </row>
    <row r="159" spans="1:17"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ID]],MasterData[],2,0)</f>
        <v>Product37</v>
      </c>
      <c r="J159" t="str">
        <f>VLOOKUP(InputData[[#This Row],[PRODUCT ID]],MasterData[],4,0)</f>
        <v>Kg</v>
      </c>
      <c r="K159" s="8">
        <f>VLOOKUP(InputData[[#This Row],[PRODUCT ID]],MasterData[],5,0)</f>
        <v>67</v>
      </c>
      <c r="L159" s="8">
        <f>VLOOKUP(InputData[[#This Row],[PRODUCT ID]],MasterData[],6,0)</f>
        <v>85.76</v>
      </c>
      <c r="M159" s="8">
        <f>InputData[[#This Row],[BUYING PRIZE]]*InputData[[#This Row],[QUANTITY]]</f>
        <v>536</v>
      </c>
      <c r="N159" s="8">
        <f>InputData[[#This Row],[SELLING PRICE]]*InputData[[#This Row],[QUANTITY]]*(1-InputData[[#This Row],[DISCOUNT %]])</f>
        <v>686.08</v>
      </c>
      <c r="O159">
        <f>DAY(InputData[[#This Row],[DATE]])</f>
        <v>23</v>
      </c>
      <c r="P159" t="str">
        <f>TEXT(InputData[[#This Row],[DATE]],"mmm")</f>
        <v>Jul</v>
      </c>
      <c r="Q159">
        <f>YEAR(InputData[[#This Row],[DATE]])</f>
        <v>2021</v>
      </c>
    </row>
    <row r="160" spans="1:17"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ID]],MasterData[],2,0)</f>
        <v>Product09</v>
      </c>
      <c r="J160" t="str">
        <f>VLOOKUP(InputData[[#This Row],[PRODUCT ID]],MasterData[],4,0)</f>
        <v>No.</v>
      </c>
      <c r="K160" s="8">
        <f>VLOOKUP(InputData[[#This Row],[PRODUCT ID]],MasterData[],5,0)</f>
        <v>6</v>
      </c>
      <c r="L160" s="8">
        <f>VLOOKUP(InputData[[#This Row],[PRODUCT ID]],MasterData[],6,0)</f>
        <v>7.8599999999999994</v>
      </c>
      <c r="M160" s="8">
        <f>InputData[[#This Row],[BUYING PRIZE]]*InputData[[#This Row],[QUANTITY]]</f>
        <v>24</v>
      </c>
      <c r="N160" s="8">
        <f>InputData[[#This Row],[SELLING PRICE]]*InputData[[#This Row],[QUANTITY]]*(1-InputData[[#This Row],[DISCOUNT %]])</f>
        <v>31.439999999999998</v>
      </c>
      <c r="O160">
        <f>DAY(InputData[[#This Row],[DATE]])</f>
        <v>24</v>
      </c>
      <c r="P160" t="str">
        <f>TEXT(InputData[[#This Row],[DATE]],"mmm")</f>
        <v>Jul</v>
      </c>
      <c r="Q160">
        <f>YEAR(InputData[[#This Row],[DATE]])</f>
        <v>2021</v>
      </c>
    </row>
    <row r="161" spans="1:17"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ID]],MasterData[],2,0)</f>
        <v>Product44</v>
      </c>
      <c r="J161" t="str">
        <f>VLOOKUP(InputData[[#This Row],[PRODUCT ID]],MasterData[],4,0)</f>
        <v>Kg</v>
      </c>
      <c r="K161" s="8">
        <f>VLOOKUP(InputData[[#This Row],[PRODUCT ID]],MasterData[],5,0)</f>
        <v>76</v>
      </c>
      <c r="L161" s="8">
        <f>VLOOKUP(InputData[[#This Row],[PRODUCT ID]],MasterData[],6,0)</f>
        <v>82.08</v>
      </c>
      <c r="M161" s="8">
        <f>InputData[[#This Row],[BUYING PRIZE]]*InputData[[#This Row],[QUANTITY]]</f>
        <v>1140</v>
      </c>
      <c r="N161" s="8">
        <f>InputData[[#This Row],[SELLING PRICE]]*InputData[[#This Row],[QUANTITY]]*(1-InputData[[#This Row],[DISCOUNT %]])</f>
        <v>1231.2</v>
      </c>
      <c r="O161">
        <f>DAY(InputData[[#This Row],[DATE]])</f>
        <v>29</v>
      </c>
      <c r="P161" t="str">
        <f>TEXT(InputData[[#This Row],[DATE]],"mmm")</f>
        <v>Jul</v>
      </c>
      <c r="Q161">
        <f>YEAR(InputData[[#This Row],[DATE]])</f>
        <v>2021</v>
      </c>
    </row>
    <row r="162" spans="1:17"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ID]],MasterData[],2,0)</f>
        <v>Product01</v>
      </c>
      <c r="J162" t="str">
        <f>VLOOKUP(InputData[[#This Row],[PRODUCT ID]],MasterData[],4,0)</f>
        <v>Kg</v>
      </c>
      <c r="K162" s="8">
        <f>VLOOKUP(InputData[[#This Row],[PRODUCT ID]],MasterData[],5,0)</f>
        <v>98</v>
      </c>
      <c r="L162" s="8">
        <f>VLOOKUP(InputData[[#This Row],[PRODUCT ID]],MasterData[],6,0)</f>
        <v>103.88</v>
      </c>
      <c r="M162" s="8">
        <f>InputData[[#This Row],[BUYING PRIZE]]*InputData[[#This Row],[QUANTITY]]</f>
        <v>1078</v>
      </c>
      <c r="N162" s="8">
        <f>InputData[[#This Row],[SELLING PRICE]]*InputData[[#This Row],[QUANTITY]]*(1-InputData[[#This Row],[DISCOUNT %]])</f>
        <v>1142.6799999999998</v>
      </c>
      <c r="O162">
        <f>DAY(InputData[[#This Row],[DATE]])</f>
        <v>1</v>
      </c>
      <c r="P162" t="str">
        <f>TEXT(InputData[[#This Row],[DATE]],"mmm")</f>
        <v>Aug</v>
      </c>
      <c r="Q162">
        <f>YEAR(InputData[[#This Row],[DATE]])</f>
        <v>2021</v>
      </c>
    </row>
    <row r="163" spans="1:17"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ID]],MasterData[],2,0)</f>
        <v>Product23</v>
      </c>
      <c r="J163" t="str">
        <f>VLOOKUP(InputData[[#This Row],[PRODUCT ID]],MasterData[],4,0)</f>
        <v>Ft</v>
      </c>
      <c r="K163" s="8">
        <f>VLOOKUP(InputData[[#This Row],[PRODUCT ID]],MasterData[],5,0)</f>
        <v>141</v>
      </c>
      <c r="L163" s="8">
        <f>VLOOKUP(InputData[[#This Row],[PRODUCT ID]],MasterData[],6,0)</f>
        <v>149.46</v>
      </c>
      <c r="M163" s="8">
        <f>InputData[[#This Row],[BUYING PRIZE]]*InputData[[#This Row],[QUANTITY]]</f>
        <v>423</v>
      </c>
      <c r="N163" s="8">
        <f>InputData[[#This Row],[SELLING PRICE]]*InputData[[#This Row],[QUANTITY]]*(1-InputData[[#This Row],[DISCOUNT %]])</f>
        <v>448.38</v>
      </c>
      <c r="O163">
        <f>DAY(InputData[[#This Row],[DATE]])</f>
        <v>2</v>
      </c>
      <c r="P163" t="str">
        <f>TEXT(InputData[[#This Row],[DATE]],"mmm")</f>
        <v>Aug</v>
      </c>
      <c r="Q163">
        <f>YEAR(InputData[[#This Row],[DATE]])</f>
        <v>2021</v>
      </c>
    </row>
    <row r="164" spans="1:17"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ID]],MasterData[],2,0)</f>
        <v>Product22</v>
      </c>
      <c r="J164" t="str">
        <f>VLOOKUP(InputData[[#This Row],[PRODUCT ID]],MasterData[],4,0)</f>
        <v>Ft</v>
      </c>
      <c r="K164" s="8">
        <f>VLOOKUP(InputData[[#This Row],[PRODUCT ID]],MasterData[],5,0)</f>
        <v>121</v>
      </c>
      <c r="L164" s="8">
        <f>VLOOKUP(InputData[[#This Row],[PRODUCT ID]],MasterData[],6,0)</f>
        <v>141.57</v>
      </c>
      <c r="M164" s="8">
        <f>InputData[[#This Row],[BUYING PRIZE]]*InputData[[#This Row],[QUANTITY]]</f>
        <v>1573</v>
      </c>
      <c r="N164" s="8">
        <f>InputData[[#This Row],[SELLING PRICE]]*InputData[[#This Row],[QUANTITY]]*(1-InputData[[#This Row],[DISCOUNT %]])</f>
        <v>1840.4099999999999</v>
      </c>
      <c r="O164">
        <f>DAY(InputData[[#This Row],[DATE]])</f>
        <v>3</v>
      </c>
      <c r="P164" t="str">
        <f>TEXT(InputData[[#This Row],[DATE]],"mmm")</f>
        <v>Aug</v>
      </c>
      <c r="Q164">
        <f>YEAR(InputData[[#This Row],[DATE]])</f>
        <v>2021</v>
      </c>
    </row>
    <row r="165" spans="1:17"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ID]],MasterData[],2,0)</f>
        <v>Product34</v>
      </c>
      <c r="J165" t="str">
        <f>VLOOKUP(InputData[[#This Row],[PRODUCT ID]],MasterData[],4,0)</f>
        <v>Lt</v>
      </c>
      <c r="K165" s="8">
        <f>VLOOKUP(InputData[[#This Row],[PRODUCT ID]],MasterData[],5,0)</f>
        <v>55</v>
      </c>
      <c r="L165" s="8">
        <f>VLOOKUP(InputData[[#This Row],[PRODUCT ID]],MasterData[],6,0)</f>
        <v>58.3</v>
      </c>
      <c r="M165" s="8">
        <f>InputData[[#This Row],[BUYING PRIZE]]*InputData[[#This Row],[QUANTITY]]</f>
        <v>660</v>
      </c>
      <c r="N165" s="8">
        <f>InputData[[#This Row],[SELLING PRICE]]*InputData[[#This Row],[QUANTITY]]*(1-InputData[[#This Row],[DISCOUNT %]])</f>
        <v>699.59999999999991</v>
      </c>
      <c r="O165">
        <f>DAY(InputData[[#This Row],[DATE]])</f>
        <v>3</v>
      </c>
      <c r="P165" t="str">
        <f>TEXT(InputData[[#This Row],[DATE]],"mmm")</f>
        <v>Aug</v>
      </c>
      <c r="Q165">
        <f>YEAR(InputData[[#This Row],[DATE]])</f>
        <v>2021</v>
      </c>
    </row>
    <row r="166" spans="1:17"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ID]],MasterData[],2,0)</f>
        <v>Product28</v>
      </c>
      <c r="J166" t="str">
        <f>VLOOKUP(InputData[[#This Row],[PRODUCT ID]],MasterData[],4,0)</f>
        <v>No.</v>
      </c>
      <c r="K166" s="8">
        <f>VLOOKUP(InputData[[#This Row],[PRODUCT ID]],MasterData[],5,0)</f>
        <v>37</v>
      </c>
      <c r="L166" s="8">
        <f>VLOOKUP(InputData[[#This Row],[PRODUCT ID]],MasterData[],6,0)</f>
        <v>41.81</v>
      </c>
      <c r="M166" s="8">
        <f>InputData[[#This Row],[BUYING PRIZE]]*InputData[[#This Row],[QUANTITY]]</f>
        <v>518</v>
      </c>
      <c r="N166" s="8">
        <f>InputData[[#This Row],[SELLING PRICE]]*InputData[[#This Row],[QUANTITY]]*(1-InputData[[#This Row],[DISCOUNT %]])</f>
        <v>585.34</v>
      </c>
      <c r="O166">
        <f>DAY(InputData[[#This Row],[DATE]])</f>
        <v>5</v>
      </c>
      <c r="P166" t="str">
        <f>TEXT(InputData[[#This Row],[DATE]],"mmm")</f>
        <v>Aug</v>
      </c>
      <c r="Q166">
        <f>YEAR(InputData[[#This Row],[DATE]])</f>
        <v>2021</v>
      </c>
    </row>
    <row r="167" spans="1:17"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ID]],MasterData[],2,0)</f>
        <v>Product37</v>
      </c>
      <c r="J167" t="str">
        <f>VLOOKUP(InputData[[#This Row],[PRODUCT ID]],MasterData[],4,0)</f>
        <v>Kg</v>
      </c>
      <c r="K167" s="8">
        <f>VLOOKUP(InputData[[#This Row],[PRODUCT ID]],MasterData[],5,0)</f>
        <v>67</v>
      </c>
      <c r="L167" s="8">
        <f>VLOOKUP(InputData[[#This Row],[PRODUCT ID]],MasterData[],6,0)</f>
        <v>85.76</v>
      </c>
      <c r="M167" s="8">
        <f>InputData[[#This Row],[BUYING PRIZE]]*InputData[[#This Row],[QUANTITY]]</f>
        <v>67</v>
      </c>
      <c r="N167" s="8">
        <f>InputData[[#This Row],[SELLING PRICE]]*InputData[[#This Row],[QUANTITY]]*(1-InputData[[#This Row],[DISCOUNT %]])</f>
        <v>85.76</v>
      </c>
      <c r="O167">
        <f>DAY(InputData[[#This Row],[DATE]])</f>
        <v>6</v>
      </c>
      <c r="P167" t="str">
        <f>TEXT(InputData[[#This Row],[DATE]],"mmm")</f>
        <v>Aug</v>
      </c>
      <c r="Q167">
        <f>YEAR(InputData[[#This Row],[DATE]])</f>
        <v>2021</v>
      </c>
    </row>
    <row r="168" spans="1:17"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ID]],MasterData[],2,0)</f>
        <v>Product05</v>
      </c>
      <c r="J168" t="str">
        <f>VLOOKUP(InputData[[#This Row],[PRODUCT ID]],MasterData[],4,0)</f>
        <v>Ft</v>
      </c>
      <c r="K168" s="8">
        <f>VLOOKUP(InputData[[#This Row],[PRODUCT ID]],MasterData[],5,0)</f>
        <v>133</v>
      </c>
      <c r="L168" s="8">
        <f>VLOOKUP(InputData[[#This Row],[PRODUCT ID]],MasterData[],6,0)</f>
        <v>155.61000000000001</v>
      </c>
      <c r="M168" s="8">
        <f>InputData[[#This Row],[BUYING PRIZE]]*InputData[[#This Row],[QUANTITY]]</f>
        <v>532</v>
      </c>
      <c r="N168" s="8">
        <f>InputData[[#This Row],[SELLING PRICE]]*InputData[[#This Row],[QUANTITY]]*(1-InputData[[#This Row],[DISCOUNT %]])</f>
        <v>622.44000000000005</v>
      </c>
      <c r="O168">
        <f>DAY(InputData[[#This Row],[DATE]])</f>
        <v>10</v>
      </c>
      <c r="P168" t="str">
        <f>TEXT(InputData[[#This Row],[DATE]],"mmm")</f>
        <v>Aug</v>
      </c>
      <c r="Q168">
        <f>YEAR(InputData[[#This Row],[DATE]])</f>
        <v>2021</v>
      </c>
    </row>
    <row r="169" spans="1:17"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ID]],MasterData[],2,0)</f>
        <v>Product44</v>
      </c>
      <c r="J169" t="str">
        <f>VLOOKUP(InputData[[#This Row],[PRODUCT ID]],MasterData[],4,0)</f>
        <v>Kg</v>
      </c>
      <c r="K169" s="8">
        <f>VLOOKUP(InputData[[#This Row],[PRODUCT ID]],MasterData[],5,0)</f>
        <v>76</v>
      </c>
      <c r="L169" s="8">
        <f>VLOOKUP(InputData[[#This Row],[PRODUCT ID]],MasterData[],6,0)</f>
        <v>82.08</v>
      </c>
      <c r="M169" s="8">
        <f>InputData[[#This Row],[BUYING PRIZE]]*InputData[[#This Row],[QUANTITY]]</f>
        <v>760</v>
      </c>
      <c r="N169" s="8">
        <f>InputData[[#This Row],[SELLING PRICE]]*InputData[[#This Row],[QUANTITY]]*(1-InputData[[#This Row],[DISCOUNT %]])</f>
        <v>820.8</v>
      </c>
      <c r="O169">
        <f>DAY(InputData[[#This Row],[DATE]])</f>
        <v>10</v>
      </c>
      <c r="P169" t="str">
        <f>TEXT(InputData[[#This Row],[DATE]],"mmm")</f>
        <v>Aug</v>
      </c>
      <c r="Q169">
        <f>YEAR(InputData[[#This Row],[DATE]])</f>
        <v>2021</v>
      </c>
    </row>
    <row r="170" spans="1:17"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ID]],MasterData[],2,0)</f>
        <v>Product06</v>
      </c>
      <c r="J170" t="str">
        <f>VLOOKUP(InputData[[#This Row],[PRODUCT ID]],MasterData[],4,0)</f>
        <v>Kg</v>
      </c>
      <c r="K170" s="8">
        <f>VLOOKUP(InputData[[#This Row],[PRODUCT ID]],MasterData[],5,0)</f>
        <v>75</v>
      </c>
      <c r="L170" s="8">
        <f>VLOOKUP(InputData[[#This Row],[PRODUCT ID]],MasterData[],6,0)</f>
        <v>85.5</v>
      </c>
      <c r="M170" s="8">
        <f>InputData[[#This Row],[BUYING PRIZE]]*InputData[[#This Row],[QUANTITY]]</f>
        <v>450</v>
      </c>
      <c r="N170" s="8">
        <f>InputData[[#This Row],[SELLING PRICE]]*InputData[[#This Row],[QUANTITY]]*(1-InputData[[#This Row],[DISCOUNT %]])</f>
        <v>513</v>
      </c>
      <c r="O170">
        <f>DAY(InputData[[#This Row],[DATE]])</f>
        <v>10</v>
      </c>
      <c r="P170" t="str">
        <f>TEXT(InputData[[#This Row],[DATE]],"mmm")</f>
        <v>Aug</v>
      </c>
      <c r="Q170">
        <f>YEAR(InputData[[#This Row],[DATE]])</f>
        <v>2021</v>
      </c>
    </row>
    <row r="171" spans="1:17"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ID]],MasterData[],2,0)</f>
        <v>Product23</v>
      </c>
      <c r="J171" t="str">
        <f>VLOOKUP(InputData[[#This Row],[PRODUCT ID]],MasterData[],4,0)</f>
        <v>Ft</v>
      </c>
      <c r="K171" s="8">
        <f>VLOOKUP(InputData[[#This Row],[PRODUCT ID]],MasterData[],5,0)</f>
        <v>141</v>
      </c>
      <c r="L171" s="8">
        <f>VLOOKUP(InputData[[#This Row],[PRODUCT ID]],MasterData[],6,0)</f>
        <v>149.46</v>
      </c>
      <c r="M171" s="8">
        <f>InputData[[#This Row],[BUYING PRIZE]]*InputData[[#This Row],[QUANTITY]]</f>
        <v>564</v>
      </c>
      <c r="N171" s="8">
        <f>InputData[[#This Row],[SELLING PRICE]]*InputData[[#This Row],[QUANTITY]]*(1-InputData[[#This Row],[DISCOUNT %]])</f>
        <v>597.84</v>
      </c>
      <c r="O171">
        <f>DAY(InputData[[#This Row],[DATE]])</f>
        <v>11</v>
      </c>
      <c r="P171" t="str">
        <f>TEXT(InputData[[#This Row],[DATE]],"mmm")</f>
        <v>Aug</v>
      </c>
      <c r="Q171">
        <f>YEAR(InputData[[#This Row],[DATE]])</f>
        <v>2021</v>
      </c>
    </row>
    <row r="172" spans="1:17"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ID]],MasterData[],2,0)</f>
        <v>Product11</v>
      </c>
      <c r="J172" t="str">
        <f>VLOOKUP(InputData[[#This Row],[PRODUCT ID]],MasterData[],4,0)</f>
        <v>Lt</v>
      </c>
      <c r="K172" s="8">
        <f>VLOOKUP(InputData[[#This Row],[PRODUCT ID]],MasterData[],5,0)</f>
        <v>44</v>
      </c>
      <c r="L172" s="8">
        <f>VLOOKUP(InputData[[#This Row],[PRODUCT ID]],MasterData[],6,0)</f>
        <v>48.4</v>
      </c>
      <c r="M172" s="8">
        <f>InputData[[#This Row],[BUYING PRIZE]]*InputData[[#This Row],[QUANTITY]]</f>
        <v>572</v>
      </c>
      <c r="N172" s="8">
        <f>InputData[[#This Row],[SELLING PRICE]]*InputData[[#This Row],[QUANTITY]]*(1-InputData[[#This Row],[DISCOUNT %]])</f>
        <v>629.19999999999993</v>
      </c>
      <c r="O172">
        <f>DAY(InputData[[#This Row],[DATE]])</f>
        <v>13</v>
      </c>
      <c r="P172" t="str">
        <f>TEXT(InputData[[#This Row],[DATE]],"mmm")</f>
        <v>Aug</v>
      </c>
      <c r="Q172">
        <f>YEAR(InputData[[#This Row],[DATE]])</f>
        <v>2021</v>
      </c>
    </row>
    <row r="173" spans="1:17"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ID]],MasterData[],2,0)</f>
        <v>Product27</v>
      </c>
      <c r="J173" t="str">
        <f>VLOOKUP(InputData[[#This Row],[PRODUCT ID]],MasterData[],4,0)</f>
        <v>Lt</v>
      </c>
      <c r="K173" s="8">
        <f>VLOOKUP(InputData[[#This Row],[PRODUCT ID]],MasterData[],5,0)</f>
        <v>48</v>
      </c>
      <c r="L173" s="8">
        <f>VLOOKUP(InputData[[#This Row],[PRODUCT ID]],MasterData[],6,0)</f>
        <v>57.120000000000005</v>
      </c>
      <c r="M173" s="8">
        <f>InputData[[#This Row],[BUYING PRIZE]]*InputData[[#This Row],[QUANTITY]]</f>
        <v>432</v>
      </c>
      <c r="N173" s="8">
        <f>InputData[[#This Row],[SELLING PRICE]]*InputData[[#This Row],[QUANTITY]]*(1-InputData[[#This Row],[DISCOUNT %]])</f>
        <v>514.08000000000004</v>
      </c>
      <c r="O173">
        <f>DAY(InputData[[#This Row],[DATE]])</f>
        <v>13</v>
      </c>
      <c r="P173" t="str">
        <f>TEXT(InputData[[#This Row],[DATE]],"mmm")</f>
        <v>Aug</v>
      </c>
      <c r="Q173">
        <f>YEAR(InputData[[#This Row],[DATE]])</f>
        <v>2021</v>
      </c>
    </row>
    <row r="174" spans="1:17"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ID]],MasterData[],2,0)</f>
        <v>Product03</v>
      </c>
      <c r="J174" t="str">
        <f>VLOOKUP(InputData[[#This Row],[PRODUCT ID]],MasterData[],4,0)</f>
        <v>Kg</v>
      </c>
      <c r="K174" s="8">
        <f>VLOOKUP(InputData[[#This Row],[PRODUCT ID]],MasterData[],5,0)</f>
        <v>71</v>
      </c>
      <c r="L174" s="8">
        <f>VLOOKUP(InputData[[#This Row],[PRODUCT ID]],MasterData[],6,0)</f>
        <v>80.94</v>
      </c>
      <c r="M174" s="8">
        <f>InputData[[#This Row],[BUYING PRIZE]]*InputData[[#This Row],[QUANTITY]]</f>
        <v>213</v>
      </c>
      <c r="N174" s="8">
        <f>InputData[[#This Row],[SELLING PRICE]]*InputData[[#This Row],[QUANTITY]]*(1-InputData[[#This Row],[DISCOUNT %]])</f>
        <v>242.82</v>
      </c>
      <c r="O174">
        <f>DAY(InputData[[#This Row],[DATE]])</f>
        <v>16</v>
      </c>
      <c r="P174" t="str">
        <f>TEXT(InputData[[#This Row],[DATE]],"mmm")</f>
        <v>Aug</v>
      </c>
      <c r="Q174">
        <f>YEAR(InputData[[#This Row],[DATE]])</f>
        <v>2021</v>
      </c>
    </row>
    <row r="175" spans="1:17"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ID]],MasterData[],2,0)</f>
        <v>Product25</v>
      </c>
      <c r="J175" t="str">
        <f>VLOOKUP(InputData[[#This Row],[PRODUCT ID]],MasterData[],4,0)</f>
        <v>No.</v>
      </c>
      <c r="K175" s="8">
        <f>VLOOKUP(InputData[[#This Row],[PRODUCT ID]],MasterData[],5,0)</f>
        <v>7</v>
      </c>
      <c r="L175" s="8">
        <f>VLOOKUP(InputData[[#This Row],[PRODUCT ID]],MasterData[],6,0)</f>
        <v>8.33</v>
      </c>
      <c r="M175" s="8">
        <f>InputData[[#This Row],[BUYING PRIZE]]*InputData[[#This Row],[QUANTITY]]</f>
        <v>42</v>
      </c>
      <c r="N175" s="8">
        <f>InputData[[#This Row],[SELLING PRICE]]*InputData[[#This Row],[QUANTITY]]*(1-InputData[[#This Row],[DISCOUNT %]])</f>
        <v>49.980000000000004</v>
      </c>
      <c r="O175">
        <f>DAY(InputData[[#This Row],[DATE]])</f>
        <v>18</v>
      </c>
      <c r="P175" t="str">
        <f>TEXT(InputData[[#This Row],[DATE]],"mmm")</f>
        <v>Aug</v>
      </c>
      <c r="Q175">
        <f>YEAR(InputData[[#This Row],[DATE]])</f>
        <v>2021</v>
      </c>
    </row>
    <row r="176" spans="1:17"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ID]],MasterData[],2,0)</f>
        <v>Product20</v>
      </c>
      <c r="J176" t="str">
        <f>VLOOKUP(InputData[[#This Row],[PRODUCT ID]],MasterData[],4,0)</f>
        <v>Lt</v>
      </c>
      <c r="K176" s="8">
        <f>VLOOKUP(InputData[[#This Row],[PRODUCT ID]],MasterData[],5,0)</f>
        <v>61</v>
      </c>
      <c r="L176" s="8">
        <f>VLOOKUP(InputData[[#This Row],[PRODUCT ID]],MasterData[],6,0)</f>
        <v>76.25</v>
      </c>
      <c r="M176" s="8">
        <f>InputData[[#This Row],[BUYING PRIZE]]*InputData[[#This Row],[QUANTITY]]</f>
        <v>915</v>
      </c>
      <c r="N176" s="8">
        <f>InputData[[#This Row],[SELLING PRICE]]*InputData[[#This Row],[QUANTITY]]*(1-InputData[[#This Row],[DISCOUNT %]])</f>
        <v>1143.75</v>
      </c>
      <c r="O176">
        <f>DAY(InputData[[#This Row],[DATE]])</f>
        <v>20</v>
      </c>
      <c r="P176" t="str">
        <f>TEXT(InputData[[#This Row],[DATE]],"mmm")</f>
        <v>Aug</v>
      </c>
      <c r="Q176">
        <f>YEAR(InputData[[#This Row],[DATE]])</f>
        <v>2021</v>
      </c>
    </row>
    <row r="177" spans="1:17"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ID]],MasterData[],2,0)</f>
        <v>Product31</v>
      </c>
      <c r="J177" t="str">
        <f>VLOOKUP(InputData[[#This Row],[PRODUCT ID]],MasterData[],4,0)</f>
        <v>Kg</v>
      </c>
      <c r="K177" s="8">
        <f>VLOOKUP(InputData[[#This Row],[PRODUCT ID]],MasterData[],5,0)</f>
        <v>93</v>
      </c>
      <c r="L177" s="8">
        <f>VLOOKUP(InputData[[#This Row],[PRODUCT ID]],MasterData[],6,0)</f>
        <v>104.16</v>
      </c>
      <c r="M177" s="8">
        <f>InputData[[#This Row],[BUYING PRIZE]]*InputData[[#This Row],[QUANTITY]]</f>
        <v>837</v>
      </c>
      <c r="N177" s="8">
        <f>InputData[[#This Row],[SELLING PRICE]]*InputData[[#This Row],[QUANTITY]]*(1-InputData[[#This Row],[DISCOUNT %]])</f>
        <v>937.43999999999994</v>
      </c>
      <c r="O177">
        <f>DAY(InputData[[#This Row],[DATE]])</f>
        <v>20</v>
      </c>
      <c r="P177" t="str">
        <f>TEXT(InputData[[#This Row],[DATE]],"mmm")</f>
        <v>Aug</v>
      </c>
      <c r="Q177">
        <f>YEAR(InputData[[#This Row],[DATE]])</f>
        <v>2021</v>
      </c>
    </row>
    <row r="178" spans="1:17"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ID]],MasterData[],2,0)</f>
        <v>Product28</v>
      </c>
      <c r="J178" t="str">
        <f>VLOOKUP(InputData[[#This Row],[PRODUCT ID]],MasterData[],4,0)</f>
        <v>No.</v>
      </c>
      <c r="K178" s="8">
        <f>VLOOKUP(InputData[[#This Row],[PRODUCT ID]],MasterData[],5,0)</f>
        <v>37</v>
      </c>
      <c r="L178" s="8">
        <f>VLOOKUP(InputData[[#This Row],[PRODUCT ID]],MasterData[],6,0)</f>
        <v>41.81</v>
      </c>
      <c r="M178" s="8">
        <f>InputData[[#This Row],[BUYING PRIZE]]*InputData[[#This Row],[QUANTITY]]</f>
        <v>481</v>
      </c>
      <c r="N178" s="8">
        <f>InputData[[#This Row],[SELLING PRICE]]*InputData[[#This Row],[QUANTITY]]*(1-InputData[[#This Row],[DISCOUNT %]])</f>
        <v>543.53</v>
      </c>
      <c r="O178">
        <f>DAY(InputData[[#This Row],[DATE]])</f>
        <v>20</v>
      </c>
      <c r="P178" t="str">
        <f>TEXT(InputData[[#This Row],[DATE]],"mmm")</f>
        <v>Aug</v>
      </c>
      <c r="Q178">
        <f>YEAR(InputData[[#This Row],[DATE]])</f>
        <v>2021</v>
      </c>
    </row>
    <row r="179" spans="1:17"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ID]],MasterData[],2,0)</f>
        <v>Product39</v>
      </c>
      <c r="J179" t="str">
        <f>VLOOKUP(InputData[[#This Row],[PRODUCT ID]],MasterData[],4,0)</f>
        <v>No.</v>
      </c>
      <c r="K179" s="8">
        <f>VLOOKUP(InputData[[#This Row],[PRODUCT ID]],MasterData[],5,0)</f>
        <v>37</v>
      </c>
      <c r="L179" s="8">
        <f>VLOOKUP(InputData[[#This Row],[PRODUCT ID]],MasterData[],6,0)</f>
        <v>42.55</v>
      </c>
      <c r="M179" s="8">
        <f>InputData[[#This Row],[BUYING PRIZE]]*InputData[[#This Row],[QUANTITY]]</f>
        <v>148</v>
      </c>
      <c r="N179" s="8">
        <f>InputData[[#This Row],[SELLING PRICE]]*InputData[[#This Row],[QUANTITY]]*(1-InputData[[#This Row],[DISCOUNT %]])</f>
        <v>170.2</v>
      </c>
      <c r="O179">
        <f>DAY(InputData[[#This Row],[DATE]])</f>
        <v>26</v>
      </c>
      <c r="P179" t="str">
        <f>TEXT(InputData[[#This Row],[DATE]],"mmm")</f>
        <v>Aug</v>
      </c>
      <c r="Q179">
        <f>YEAR(InputData[[#This Row],[DATE]])</f>
        <v>2021</v>
      </c>
    </row>
    <row r="180" spans="1:17"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ID]],MasterData[],2,0)</f>
        <v>Product34</v>
      </c>
      <c r="J180" t="str">
        <f>VLOOKUP(InputData[[#This Row],[PRODUCT ID]],MasterData[],4,0)</f>
        <v>Lt</v>
      </c>
      <c r="K180" s="8">
        <f>VLOOKUP(InputData[[#This Row],[PRODUCT ID]],MasterData[],5,0)</f>
        <v>55</v>
      </c>
      <c r="L180" s="8">
        <f>VLOOKUP(InputData[[#This Row],[PRODUCT ID]],MasterData[],6,0)</f>
        <v>58.3</v>
      </c>
      <c r="M180" s="8">
        <f>InputData[[#This Row],[BUYING PRIZE]]*InputData[[#This Row],[QUANTITY]]</f>
        <v>660</v>
      </c>
      <c r="N180" s="8">
        <f>InputData[[#This Row],[SELLING PRICE]]*InputData[[#This Row],[QUANTITY]]*(1-InputData[[#This Row],[DISCOUNT %]])</f>
        <v>699.59999999999991</v>
      </c>
      <c r="O180">
        <f>DAY(InputData[[#This Row],[DATE]])</f>
        <v>29</v>
      </c>
      <c r="P180" t="str">
        <f>TEXT(InputData[[#This Row],[DATE]],"mmm")</f>
        <v>Aug</v>
      </c>
      <c r="Q180">
        <f>YEAR(InputData[[#This Row],[DATE]])</f>
        <v>2021</v>
      </c>
    </row>
    <row r="181" spans="1:17"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ID]],MasterData[],2,0)</f>
        <v>Product13</v>
      </c>
      <c r="J181" t="str">
        <f>VLOOKUP(InputData[[#This Row],[PRODUCT ID]],MasterData[],4,0)</f>
        <v>Kg</v>
      </c>
      <c r="K181" s="8">
        <f>VLOOKUP(InputData[[#This Row],[PRODUCT ID]],MasterData[],5,0)</f>
        <v>112</v>
      </c>
      <c r="L181" s="8">
        <f>VLOOKUP(InputData[[#This Row],[PRODUCT ID]],MasterData[],6,0)</f>
        <v>122.08</v>
      </c>
      <c r="M181" s="8">
        <f>InputData[[#This Row],[BUYING PRIZE]]*InputData[[#This Row],[QUANTITY]]</f>
        <v>1456</v>
      </c>
      <c r="N181" s="8">
        <f>InputData[[#This Row],[SELLING PRICE]]*InputData[[#This Row],[QUANTITY]]*(1-InputData[[#This Row],[DISCOUNT %]])</f>
        <v>1587.04</v>
      </c>
      <c r="O181">
        <f>DAY(InputData[[#This Row],[DATE]])</f>
        <v>30</v>
      </c>
      <c r="P181" t="str">
        <f>TEXT(InputData[[#This Row],[DATE]],"mmm")</f>
        <v>Aug</v>
      </c>
      <c r="Q181">
        <f>YEAR(InputData[[#This Row],[DATE]])</f>
        <v>2021</v>
      </c>
    </row>
    <row r="182" spans="1:17"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ID]],MasterData[],2,0)</f>
        <v>Product01</v>
      </c>
      <c r="J182" t="str">
        <f>VLOOKUP(InputData[[#This Row],[PRODUCT ID]],MasterData[],4,0)</f>
        <v>Kg</v>
      </c>
      <c r="K182" s="8">
        <f>VLOOKUP(InputData[[#This Row],[PRODUCT ID]],MasterData[],5,0)</f>
        <v>98</v>
      </c>
      <c r="L182" s="8">
        <f>VLOOKUP(InputData[[#This Row],[PRODUCT ID]],MasterData[],6,0)</f>
        <v>103.88</v>
      </c>
      <c r="M182" s="8">
        <f>InputData[[#This Row],[BUYING PRIZE]]*InputData[[#This Row],[QUANTITY]]</f>
        <v>196</v>
      </c>
      <c r="N182" s="8">
        <f>InputData[[#This Row],[SELLING PRICE]]*InputData[[#This Row],[QUANTITY]]*(1-InputData[[#This Row],[DISCOUNT %]])</f>
        <v>207.76</v>
      </c>
      <c r="O182">
        <f>DAY(InputData[[#This Row],[DATE]])</f>
        <v>31</v>
      </c>
      <c r="P182" t="str">
        <f>TEXT(InputData[[#This Row],[DATE]],"mmm")</f>
        <v>Aug</v>
      </c>
      <c r="Q182">
        <f>YEAR(InputData[[#This Row],[DATE]])</f>
        <v>2021</v>
      </c>
    </row>
    <row r="183" spans="1:17"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ID]],MasterData[],2,0)</f>
        <v>Product35</v>
      </c>
      <c r="J183" t="str">
        <f>VLOOKUP(InputData[[#This Row],[PRODUCT ID]],MasterData[],4,0)</f>
        <v>No.</v>
      </c>
      <c r="K183" s="8">
        <f>VLOOKUP(InputData[[#This Row],[PRODUCT ID]],MasterData[],5,0)</f>
        <v>5</v>
      </c>
      <c r="L183" s="8">
        <f>VLOOKUP(InputData[[#This Row],[PRODUCT ID]],MasterData[],6,0)</f>
        <v>6.7</v>
      </c>
      <c r="M183" s="8">
        <f>InputData[[#This Row],[BUYING PRIZE]]*InputData[[#This Row],[QUANTITY]]</f>
        <v>55</v>
      </c>
      <c r="N183" s="8">
        <f>InputData[[#This Row],[SELLING PRICE]]*InputData[[#This Row],[QUANTITY]]*(1-InputData[[#This Row],[DISCOUNT %]])</f>
        <v>73.7</v>
      </c>
      <c r="O183">
        <f>DAY(InputData[[#This Row],[DATE]])</f>
        <v>31</v>
      </c>
      <c r="P183" t="str">
        <f>TEXT(InputData[[#This Row],[DATE]],"mmm")</f>
        <v>Aug</v>
      </c>
      <c r="Q183">
        <f>YEAR(InputData[[#This Row],[DATE]])</f>
        <v>2021</v>
      </c>
    </row>
    <row r="184" spans="1:17"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ID]],MasterData[],2,0)</f>
        <v>Product24</v>
      </c>
      <c r="J184" t="str">
        <f>VLOOKUP(InputData[[#This Row],[PRODUCT ID]],MasterData[],4,0)</f>
        <v>Ft</v>
      </c>
      <c r="K184" s="8">
        <f>VLOOKUP(InputData[[#This Row],[PRODUCT ID]],MasterData[],5,0)</f>
        <v>144</v>
      </c>
      <c r="L184" s="8">
        <f>VLOOKUP(InputData[[#This Row],[PRODUCT ID]],MasterData[],6,0)</f>
        <v>156.96</v>
      </c>
      <c r="M184" s="8">
        <f>InputData[[#This Row],[BUYING PRIZE]]*InputData[[#This Row],[QUANTITY]]</f>
        <v>144</v>
      </c>
      <c r="N184" s="8">
        <f>InputData[[#This Row],[SELLING PRICE]]*InputData[[#This Row],[QUANTITY]]*(1-InputData[[#This Row],[DISCOUNT %]])</f>
        <v>156.96</v>
      </c>
      <c r="O184">
        <f>DAY(InputData[[#This Row],[DATE]])</f>
        <v>1</v>
      </c>
      <c r="P184" t="str">
        <f>TEXT(InputData[[#This Row],[DATE]],"mmm")</f>
        <v>Sep</v>
      </c>
      <c r="Q184">
        <f>YEAR(InputData[[#This Row],[DATE]])</f>
        <v>2021</v>
      </c>
    </row>
    <row r="185" spans="1:17"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ID]],MasterData[],2,0)</f>
        <v>Product03</v>
      </c>
      <c r="J185" t="str">
        <f>VLOOKUP(InputData[[#This Row],[PRODUCT ID]],MasterData[],4,0)</f>
        <v>Kg</v>
      </c>
      <c r="K185" s="8">
        <f>VLOOKUP(InputData[[#This Row],[PRODUCT ID]],MasterData[],5,0)</f>
        <v>71</v>
      </c>
      <c r="L185" s="8">
        <f>VLOOKUP(InputData[[#This Row],[PRODUCT ID]],MasterData[],6,0)</f>
        <v>80.94</v>
      </c>
      <c r="M185" s="8">
        <f>InputData[[#This Row],[BUYING PRIZE]]*InputData[[#This Row],[QUANTITY]]</f>
        <v>994</v>
      </c>
      <c r="N185" s="8">
        <f>InputData[[#This Row],[SELLING PRICE]]*InputData[[#This Row],[QUANTITY]]*(1-InputData[[#This Row],[DISCOUNT %]])</f>
        <v>1133.1599999999999</v>
      </c>
      <c r="O185">
        <f>DAY(InputData[[#This Row],[DATE]])</f>
        <v>1</v>
      </c>
      <c r="P185" t="str">
        <f>TEXT(InputData[[#This Row],[DATE]],"mmm")</f>
        <v>Sep</v>
      </c>
      <c r="Q185">
        <f>YEAR(InputData[[#This Row],[DATE]])</f>
        <v>2021</v>
      </c>
    </row>
    <row r="186" spans="1:17"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ID]],MasterData[],2,0)</f>
        <v>Product41</v>
      </c>
      <c r="J186" t="str">
        <f>VLOOKUP(InputData[[#This Row],[PRODUCT ID]],MasterData[],4,0)</f>
        <v>Ft</v>
      </c>
      <c r="K186" s="8">
        <f>VLOOKUP(InputData[[#This Row],[PRODUCT ID]],MasterData[],5,0)</f>
        <v>138</v>
      </c>
      <c r="L186" s="8">
        <f>VLOOKUP(InputData[[#This Row],[PRODUCT ID]],MasterData[],6,0)</f>
        <v>173.88</v>
      </c>
      <c r="M186" s="8">
        <f>InputData[[#This Row],[BUYING PRIZE]]*InputData[[#This Row],[QUANTITY]]</f>
        <v>1104</v>
      </c>
      <c r="N186" s="8">
        <f>InputData[[#This Row],[SELLING PRICE]]*InputData[[#This Row],[QUANTITY]]*(1-InputData[[#This Row],[DISCOUNT %]])</f>
        <v>1391.04</v>
      </c>
      <c r="O186">
        <f>DAY(InputData[[#This Row],[DATE]])</f>
        <v>3</v>
      </c>
      <c r="P186" t="str">
        <f>TEXT(InputData[[#This Row],[DATE]],"mmm")</f>
        <v>Sep</v>
      </c>
      <c r="Q186">
        <f>YEAR(InputData[[#This Row],[DATE]])</f>
        <v>2021</v>
      </c>
    </row>
    <row r="187" spans="1:17"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ID]],MasterData[],2,0)</f>
        <v>Product28</v>
      </c>
      <c r="J187" t="str">
        <f>VLOOKUP(InputData[[#This Row],[PRODUCT ID]],MasterData[],4,0)</f>
        <v>No.</v>
      </c>
      <c r="K187" s="8">
        <f>VLOOKUP(InputData[[#This Row],[PRODUCT ID]],MasterData[],5,0)</f>
        <v>37</v>
      </c>
      <c r="L187" s="8">
        <f>VLOOKUP(InputData[[#This Row],[PRODUCT ID]],MasterData[],6,0)</f>
        <v>41.81</v>
      </c>
      <c r="M187" s="8">
        <f>InputData[[#This Row],[BUYING PRIZE]]*InputData[[#This Row],[QUANTITY]]</f>
        <v>259</v>
      </c>
      <c r="N187" s="8">
        <f>InputData[[#This Row],[SELLING PRICE]]*InputData[[#This Row],[QUANTITY]]*(1-InputData[[#This Row],[DISCOUNT %]])</f>
        <v>292.67</v>
      </c>
      <c r="O187">
        <f>DAY(InputData[[#This Row],[DATE]])</f>
        <v>4</v>
      </c>
      <c r="P187" t="str">
        <f>TEXT(InputData[[#This Row],[DATE]],"mmm")</f>
        <v>Sep</v>
      </c>
      <c r="Q187">
        <f>YEAR(InputData[[#This Row],[DATE]])</f>
        <v>2021</v>
      </c>
    </row>
    <row r="188" spans="1:17"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ID]],MasterData[],2,0)</f>
        <v>Product23</v>
      </c>
      <c r="J188" t="str">
        <f>VLOOKUP(InputData[[#This Row],[PRODUCT ID]],MasterData[],4,0)</f>
        <v>Ft</v>
      </c>
      <c r="K188" s="8">
        <f>VLOOKUP(InputData[[#This Row],[PRODUCT ID]],MasterData[],5,0)</f>
        <v>141</v>
      </c>
      <c r="L188" s="8">
        <f>VLOOKUP(InputData[[#This Row],[PRODUCT ID]],MasterData[],6,0)</f>
        <v>149.46</v>
      </c>
      <c r="M188" s="8">
        <f>InputData[[#This Row],[BUYING PRIZE]]*InputData[[#This Row],[QUANTITY]]</f>
        <v>2115</v>
      </c>
      <c r="N188" s="8">
        <f>InputData[[#This Row],[SELLING PRICE]]*InputData[[#This Row],[QUANTITY]]*(1-InputData[[#This Row],[DISCOUNT %]])</f>
        <v>2241.9</v>
      </c>
      <c r="O188">
        <f>DAY(InputData[[#This Row],[DATE]])</f>
        <v>4</v>
      </c>
      <c r="P188" t="str">
        <f>TEXT(InputData[[#This Row],[DATE]],"mmm")</f>
        <v>Sep</v>
      </c>
      <c r="Q188">
        <f>YEAR(InputData[[#This Row],[DATE]])</f>
        <v>2021</v>
      </c>
    </row>
    <row r="189" spans="1:17"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ID]],MasterData[],2,0)</f>
        <v>Product32</v>
      </c>
      <c r="J189" t="str">
        <f>VLOOKUP(InputData[[#This Row],[PRODUCT ID]],MasterData[],4,0)</f>
        <v>Kg</v>
      </c>
      <c r="K189" s="8">
        <f>VLOOKUP(InputData[[#This Row],[PRODUCT ID]],MasterData[],5,0)</f>
        <v>89</v>
      </c>
      <c r="L189" s="8">
        <f>VLOOKUP(InputData[[#This Row],[PRODUCT ID]],MasterData[],6,0)</f>
        <v>117.48</v>
      </c>
      <c r="M189" s="8">
        <f>InputData[[#This Row],[BUYING PRIZE]]*InputData[[#This Row],[QUANTITY]]</f>
        <v>89</v>
      </c>
      <c r="N189" s="8">
        <f>InputData[[#This Row],[SELLING PRICE]]*InputData[[#This Row],[QUANTITY]]*(1-InputData[[#This Row],[DISCOUNT %]])</f>
        <v>117.48</v>
      </c>
      <c r="O189">
        <f>DAY(InputData[[#This Row],[DATE]])</f>
        <v>5</v>
      </c>
      <c r="P189" t="str">
        <f>TEXT(InputData[[#This Row],[DATE]],"mmm")</f>
        <v>Sep</v>
      </c>
      <c r="Q189">
        <f>YEAR(InputData[[#This Row],[DATE]])</f>
        <v>2021</v>
      </c>
    </row>
    <row r="190" spans="1:17"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ID]],MasterData[],2,0)</f>
        <v>Product19</v>
      </c>
      <c r="J190" t="str">
        <f>VLOOKUP(InputData[[#This Row],[PRODUCT ID]],MasterData[],4,0)</f>
        <v>Ft</v>
      </c>
      <c r="K190" s="8">
        <f>VLOOKUP(InputData[[#This Row],[PRODUCT ID]],MasterData[],5,0)</f>
        <v>150</v>
      </c>
      <c r="L190" s="8">
        <f>VLOOKUP(InputData[[#This Row],[PRODUCT ID]],MasterData[],6,0)</f>
        <v>210</v>
      </c>
      <c r="M190" s="8">
        <f>InputData[[#This Row],[BUYING PRIZE]]*InputData[[#This Row],[QUANTITY]]</f>
        <v>750</v>
      </c>
      <c r="N190" s="8">
        <f>InputData[[#This Row],[SELLING PRICE]]*InputData[[#This Row],[QUANTITY]]*(1-InputData[[#This Row],[DISCOUNT %]])</f>
        <v>1050</v>
      </c>
      <c r="O190">
        <f>DAY(InputData[[#This Row],[DATE]])</f>
        <v>7</v>
      </c>
      <c r="P190" t="str">
        <f>TEXT(InputData[[#This Row],[DATE]],"mmm")</f>
        <v>Sep</v>
      </c>
      <c r="Q190">
        <f>YEAR(InputData[[#This Row],[DATE]])</f>
        <v>2021</v>
      </c>
    </row>
    <row r="191" spans="1:17"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ID]],MasterData[],2,0)</f>
        <v>Product44</v>
      </c>
      <c r="J191" t="str">
        <f>VLOOKUP(InputData[[#This Row],[PRODUCT ID]],MasterData[],4,0)</f>
        <v>Kg</v>
      </c>
      <c r="K191" s="8">
        <f>VLOOKUP(InputData[[#This Row],[PRODUCT ID]],MasterData[],5,0)</f>
        <v>76</v>
      </c>
      <c r="L191" s="8">
        <f>VLOOKUP(InputData[[#This Row],[PRODUCT ID]],MasterData[],6,0)</f>
        <v>82.08</v>
      </c>
      <c r="M191" s="8">
        <f>InputData[[#This Row],[BUYING PRIZE]]*InputData[[#This Row],[QUANTITY]]</f>
        <v>304</v>
      </c>
      <c r="N191" s="8">
        <f>InputData[[#This Row],[SELLING PRICE]]*InputData[[#This Row],[QUANTITY]]*(1-InputData[[#This Row],[DISCOUNT %]])</f>
        <v>328.32</v>
      </c>
      <c r="O191">
        <f>DAY(InputData[[#This Row],[DATE]])</f>
        <v>9</v>
      </c>
      <c r="P191" t="str">
        <f>TEXT(InputData[[#This Row],[DATE]],"mmm")</f>
        <v>Sep</v>
      </c>
      <c r="Q191">
        <f>YEAR(InputData[[#This Row],[DATE]])</f>
        <v>2021</v>
      </c>
    </row>
    <row r="192" spans="1:17"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ID]],MasterData[],2,0)</f>
        <v>Product30</v>
      </c>
      <c r="J192" t="str">
        <f>VLOOKUP(InputData[[#This Row],[PRODUCT ID]],MasterData[],4,0)</f>
        <v>Ft</v>
      </c>
      <c r="K192" s="8">
        <f>VLOOKUP(InputData[[#This Row],[PRODUCT ID]],MasterData[],5,0)</f>
        <v>148</v>
      </c>
      <c r="L192" s="8">
        <f>VLOOKUP(InputData[[#This Row],[PRODUCT ID]],MasterData[],6,0)</f>
        <v>201.28</v>
      </c>
      <c r="M192" s="8">
        <f>InputData[[#This Row],[BUYING PRIZE]]*InputData[[#This Row],[QUANTITY]]</f>
        <v>888</v>
      </c>
      <c r="N192" s="8">
        <f>InputData[[#This Row],[SELLING PRICE]]*InputData[[#This Row],[QUANTITY]]*(1-InputData[[#This Row],[DISCOUNT %]])</f>
        <v>1207.68</v>
      </c>
      <c r="O192">
        <f>DAY(InputData[[#This Row],[DATE]])</f>
        <v>10</v>
      </c>
      <c r="P192" t="str">
        <f>TEXT(InputData[[#This Row],[DATE]],"mmm")</f>
        <v>Sep</v>
      </c>
      <c r="Q192">
        <f>YEAR(InputData[[#This Row],[DATE]])</f>
        <v>2021</v>
      </c>
    </row>
    <row r="193" spans="1:17"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ID]],MasterData[],2,0)</f>
        <v>Product01</v>
      </c>
      <c r="J193" t="str">
        <f>VLOOKUP(InputData[[#This Row],[PRODUCT ID]],MasterData[],4,0)</f>
        <v>Kg</v>
      </c>
      <c r="K193" s="8">
        <f>VLOOKUP(InputData[[#This Row],[PRODUCT ID]],MasterData[],5,0)</f>
        <v>98</v>
      </c>
      <c r="L193" s="8">
        <f>VLOOKUP(InputData[[#This Row],[PRODUCT ID]],MasterData[],6,0)</f>
        <v>103.88</v>
      </c>
      <c r="M193" s="8">
        <f>InputData[[#This Row],[BUYING PRIZE]]*InputData[[#This Row],[QUANTITY]]</f>
        <v>882</v>
      </c>
      <c r="N193" s="8">
        <f>InputData[[#This Row],[SELLING PRICE]]*InputData[[#This Row],[QUANTITY]]*(1-InputData[[#This Row],[DISCOUNT %]])</f>
        <v>934.92</v>
      </c>
      <c r="O193">
        <f>DAY(InputData[[#This Row],[DATE]])</f>
        <v>10</v>
      </c>
      <c r="P193" t="str">
        <f>TEXT(InputData[[#This Row],[DATE]],"mmm")</f>
        <v>Sep</v>
      </c>
      <c r="Q193">
        <f>YEAR(InputData[[#This Row],[DATE]])</f>
        <v>2021</v>
      </c>
    </row>
    <row r="194" spans="1:17"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ID]],MasterData[],2,0)</f>
        <v>Product26</v>
      </c>
      <c r="J194" t="str">
        <f>VLOOKUP(InputData[[#This Row],[PRODUCT ID]],MasterData[],4,0)</f>
        <v>No.</v>
      </c>
      <c r="K194" s="8">
        <f>VLOOKUP(InputData[[#This Row],[PRODUCT ID]],MasterData[],5,0)</f>
        <v>18</v>
      </c>
      <c r="L194" s="8">
        <f>VLOOKUP(InputData[[#This Row],[PRODUCT ID]],MasterData[],6,0)</f>
        <v>24.66</v>
      </c>
      <c r="M194" s="8">
        <f>InputData[[#This Row],[BUYING PRIZE]]*InputData[[#This Row],[QUANTITY]]</f>
        <v>36</v>
      </c>
      <c r="N194" s="8">
        <f>InputData[[#This Row],[SELLING PRICE]]*InputData[[#This Row],[QUANTITY]]*(1-InputData[[#This Row],[DISCOUNT %]])</f>
        <v>49.32</v>
      </c>
      <c r="O194">
        <f>DAY(InputData[[#This Row],[DATE]])</f>
        <v>10</v>
      </c>
      <c r="P194" t="str">
        <f>TEXT(InputData[[#This Row],[DATE]],"mmm")</f>
        <v>Sep</v>
      </c>
      <c r="Q194">
        <f>YEAR(InputData[[#This Row],[DATE]])</f>
        <v>2021</v>
      </c>
    </row>
    <row r="195" spans="1:17"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ID]],MasterData[],2,0)</f>
        <v>Product01</v>
      </c>
      <c r="J195" t="str">
        <f>VLOOKUP(InputData[[#This Row],[PRODUCT ID]],MasterData[],4,0)</f>
        <v>Kg</v>
      </c>
      <c r="K195" s="8">
        <f>VLOOKUP(InputData[[#This Row],[PRODUCT ID]],MasterData[],5,0)</f>
        <v>98</v>
      </c>
      <c r="L195" s="8">
        <f>VLOOKUP(InputData[[#This Row],[PRODUCT ID]],MasterData[],6,0)</f>
        <v>103.88</v>
      </c>
      <c r="M195" s="8">
        <f>InputData[[#This Row],[BUYING PRIZE]]*InputData[[#This Row],[QUANTITY]]</f>
        <v>588</v>
      </c>
      <c r="N195" s="8">
        <f>InputData[[#This Row],[SELLING PRICE]]*InputData[[#This Row],[QUANTITY]]*(1-InputData[[#This Row],[DISCOUNT %]])</f>
        <v>623.28</v>
      </c>
      <c r="O195">
        <f>DAY(InputData[[#This Row],[DATE]])</f>
        <v>11</v>
      </c>
      <c r="P195" t="str">
        <f>TEXT(InputData[[#This Row],[DATE]],"mmm")</f>
        <v>Sep</v>
      </c>
      <c r="Q195">
        <f>YEAR(InputData[[#This Row],[DATE]])</f>
        <v>2021</v>
      </c>
    </row>
    <row r="196" spans="1:17"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ID]],MasterData[],2,0)</f>
        <v>Product41</v>
      </c>
      <c r="J196" t="str">
        <f>VLOOKUP(InputData[[#This Row],[PRODUCT ID]],MasterData[],4,0)</f>
        <v>Ft</v>
      </c>
      <c r="K196" s="8">
        <f>VLOOKUP(InputData[[#This Row],[PRODUCT ID]],MasterData[],5,0)</f>
        <v>138</v>
      </c>
      <c r="L196" s="8">
        <f>VLOOKUP(InputData[[#This Row],[PRODUCT ID]],MasterData[],6,0)</f>
        <v>173.88</v>
      </c>
      <c r="M196" s="8">
        <f>InputData[[#This Row],[BUYING PRIZE]]*InputData[[#This Row],[QUANTITY]]</f>
        <v>966</v>
      </c>
      <c r="N196" s="8">
        <f>InputData[[#This Row],[SELLING PRICE]]*InputData[[#This Row],[QUANTITY]]*(1-InputData[[#This Row],[DISCOUNT %]])</f>
        <v>1217.1599999999999</v>
      </c>
      <c r="O196">
        <f>DAY(InputData[[#This Row],[DATE]])</f>
        <v>13</v>
      </c>
      <c r="P196" t="str">
        <f>TEXT(InputData[[#This Row],[DATE]],"mmm")</f>
        <v>Sep</v>
      </c>
      <c r="Q196">
        <f>YEAR(InputData[[#This Row],[DATE]])</f>
        <v>2021</v>
      </c>
    </row>
    <row r="197" spans="1:17"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ID]],MasterData[],2,0)</f>
        <v>Product42</v>
      </c>
      <c r="J197" t="str">
        <f>VLOOKUP(InputData[[#This Row],[PRODUCT ID]],MasterData[],4,0)</f>
        <v>Ft</v>
      </c>
      <c r="K197" s="8">
        <f>VLOOKUP(InputData[[#This Row],[PRODUCT ID]],MasterData[],5,0)</f>
        <v>120</v>
      </c>
      <c r="L197" s="8">
        <f>VLOOKUP(InputData[[#This Row],[PRODUCT ID]],MasterData[],6,0)</f>
        <v>162</v>
      </c>
      <c r="M197" s="8">
        <f>InputData[[#This Row],[BUYING PRIZE]]*InputData[[#This Row],[QUANTITY]]</f>
        <v>720</v>
      </c>
      <c r="N197" s="8">
        <f>InputData[[#This Row],[SELLING PRICE]]*InputData[[#This Row],[QUANTITY]]*(1-InputData[[#This Row],[DISCOUNT %]])</f>
        <v>972</v>
      </c>
      <c r="O197">
        <f>DAY(InputData[[#This Row],[DATE]])</f>
        <v>15</v>
      </c>
      <c r="P197" t="str">
        <f>TEXT(InputData[[#This Row],[DATE]],"mmm")</f>
        <v>Sep</v>
      </c>
      <c r="Q197">
        <f>YEAR(InputData[[#This Row],[DATE]])</f>
        <v>2021</v>
      </c>
    </row>
    <row r="198" spans="1:17"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ID]],MasterData[],2,0)</f>
        <v>Product42</v>
      </c>
      <c r="J198" t="str">
        <f>VLOOKUP(InputData[[#This Row],[PRODUCT ID]],MasterData[],4,0)</f>
        <v>Ft</v>
      </c>
      <c r="K198" s="8">
        <f>VLOOKUP(InputData[[#This Row],[PRODUCT ID]],MasterData[],5,0)</f>
        <v>120</v>
      </c>
      <c r="L198" s="8">
        <f>VLOOKUP(InputData[[#This Row],[PRODUCT ID]],MasterData[],6,0)</f>
        <v>162</v>
      </c>
      <c r="M198" s="8">
        <f>InputData[[#This Row],[BUYING PRIZE]]*InputData[[#This Row],[QUANTITY]]</f>
        <v>1680</v>
      </c>
      <c r="N198" s="8">
        <f>InputData[[#This Row],[SELLING PRICE]]*InputData[[#This Row],[QUANTITY]]*(1-InputData[[#This Row],[DISCOUNT %]])</f>
        <v>2268</v>
      </c>
      <c r="O198">
        <f>DAY(InputData[[#This Row],[DATE]])</f>
        <v>15</v>
      </c>
      <c r="P198" t="str">
        <f>TEXT(InputData[[#This Row],[DATE]],"mmm")</f>
        <v>Sep</v>
      </c>
      <c r="Q198">
        <f>YEAR(InputData[[#This Row],[DATE]])</f>
        <v>2021</v>
      </c>
    </row>
    <row r="199" spans="1:17"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ID]],MasterData[],2,0)</f>
        <v>Product20</v>
      </c>
      <c r="J199" t="str">
        <f>VLOOKUP(InputData[[#This Row],[PRODUCT ID]],MasterData[],4,0)</f>
        <v>Lt</v>
      </c>
      <c r="K199" s="8">
        <f>VLOOKUP(InputData[[#This Row],[PRODUCT ID]],MasterData[],5,0)</f>
        <v>61</v>
      </c>
      <c r="L199" s="8">
        <f>VLOOKUP(InputData[[#This Row],[PRODUCT ID]],MasterData[],6,0)</f>
        <v>76.25</v>
      </c>
      <c r="M199" s="8">
        <f>InputData[[#This Row],[BUYING PRIZE]]*InputData[[#This Row],[QUANTITY]]</f>
        <v>427</v>
      </c>
      <c r="N199" s="8">
        <f>InputData[[#This Row],[SELLING PRICE]]*InputData[[#This Row],[QUANTITY]]*(1-InputData[[#This Row],[DISCOUNT %]])</f>
        <v>533.75</v>
      </c>
      <c r="O199">
        <f>DAY(InputData[[#This Row],[DATE]])</f>
        <v>21</v>
      </c>
      <c r="P199" t="str">
        <f>TEXT(InputData[[#This Row],[DATE]],"mmm")</f>
        <v>Sep</v>
      </c>
      <c r="Q199">
        <f>YEAR(InputData[[#This Row],[DATE]])</f>
        <v>2021</v>
      </c>
    </row>
    <row r="200" spans="1:17"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ID]],MasterData[],2,0)</f>
        <v>Product40</v>
      </c>
      <c r="J200" t="str">
        <f>VLOOKUP(InputData[[#This Row],[PRODUCT ID]],MasterData[],4,0)</f>
        <v>Kg</v>
      </c>
      <c r="K200" s="8">
        <f>VLOOKUP(InputData[[#This Row],[PRODUCT ID]],MasterData[],5,0)</f>
        <v>90</v>
      </c>
      <c r="L200" s="8">
        <f>VLOOKUP(InputData[[#This Row],[PRODUCT ID]],MasterData[],6,0)</f>
        <v>115.2</v>
      </c>
      <c r="M200" s="8">
        <f>InputData[[#This Row],[BUYING PRIZE]]*InputData[[#This Row],[QUANTITY]]</f>
        <v>180</v>
      </c>
      <c r="N200" s="8">
        <f>InputData[[#This Row],[SELLING PRICE]]*InputData[[#This Row],[QUANTITY]]*(1-InputData[[#This Row],[DISCOUNT %]])</f>
        <v>230.4</v>
      </c>
      <c r="O200">
        <f>DAY(InputData[[#This Row],[DATE]])</f>
        <v>22</v>
      </c>
      <c r="P200" t="str">
        <f>TEXT(InputData[[#This Row],[DATE]],"mmm")</f>
        <v>Sep</v>
      </c>
      <c r="Q200">
        <f>YEAR(InputData[[#This Row],[DATE]])</f>
        <v>2021</v>
      </c>
    </row>
    <row r="201" spans="1:17"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ID]],MasterData[],2,0)</f>
        <v>Product02</v>
      </c>
      <c r="J201" t="str">
        <f>VLOOKUP(InputData[[#This Row],[PRODUCT ID]],MasterData[],4,0)</f>
        <v>Kg</v>
      </c>
      <c r="K201" s="8">
        <f>VLOOKUP(InputData[[#This Row],[PRODUCT ID]],MasterData[],5,0)</f>
        <v>105</v>
      </c>
      <c r="L201" s="8">
        <f>VLOOKUP(InputData[[#This Row],[PRODUCT ID]],MasterData[],6,0)</f>
        <v>142.80000000000001</v>
      </c>
      <c r="M201" s="8">
        <f>InputData[[#This Row],[BUYING PRIZE]]*InputData[[#This Row],[QUANTITY]]</f>
        <v>420</v>
      </c>
      <c r="N201" s="8">
        <f>InputData[[#This Row],[SELLING PRICE]]*InputData[[#This Row],[QUANTITY]]*(1-InputData[[#This Row],[DISCOUNT %]])</f>
        <v>571.20000000000005</v>
      </c>
      <c r="O201">
        <f>DAY(InputData[[#This Row],[DATE]])</f>
        <v>22</v>
      </c>
      <c r="P201" t="str">
        <f>TEXT(InputData[[#This Row],[DATE]],"mmm")</f>
        <v>Sep</v>
      </c>
      <c r="Q201">
        <f>YEAR(InputData[[#This Row],[DATE]])</f>
        <v>2021</v>
      </c>
    </row>
    <row r="202" spans="1:17"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ID]],MasterData[],2,0)</f>
        <v>Product18</v>
      </c>
      <c r="J202" t="str">
        <f>VLOOKUP(InputData[[#This Row],[PRODUCT ID]],MasterData[],4,0)</f>
        <v>No.</v>
      </c>
      <c r="K202" s="8">
        <f>VLOOKUP(InputData[[#This Row],[PRODUCT ID]],MasterData[],5,0)</f>
        <v>37</v>
      </c>
      <c r="L202" s="8">
        <f>VLOOKUP(InputData[[#This Row],[PRODUCT ID]],MasterData[],6,0)</f>
        <v>49.21</v>
      </c>
      <c r="M202" s="8">
        <f>InputData[[#This Row],[BUYING PRIZE]]*InputData[[#This Row],[QUANTITY]]</f>
        <v>444</v>
      </c>
      <c r="N202" s="8">
        <f>InputData[[#This Row],[SELLING PRICE]]*InputData[[#This Row],[QUANTITY]]*(1-InputData[[#This Row],[DISCOUNT %]])</f>
        <v>590.52</v>
      </c>
      <c r="O202">
        <f>DAY(InputData[[#This Row],[DATE]])</f>
        <v>23</v>
      </c>
      <c r="P202" t="str">
        <f>TEXT(InputData[[#This Row],[DATE]],"mmm")</f>
        <v>Sep</v>
      </c>
      <c r="Q202">
        <f>YEAR(InputData[[#This Row],[DATE]])</f>
        <v>2021</v>
      </c>
    </row>
    <row r="203" spans="1:17"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ID]],MasterData[],2,0)</f>
        <v>Product21</v>
      </c>
      <c r="J203" t="str">
        <f>VLOOKUP(InputData[[#This Row],[PRODUCT ID]],MasterData[],4,0)</f>
        <v>Ft</v>
      </c>
      <c r="K203" s="8">
        <f>VLOOKUP(InputData[[#This Row],[PRODUCT ID]],MasterData[],5,0)</f>
        <v>126</v>
      </c>
      <c r="L203" s="8">
        <f>VLOOKUP(InputData[[#This Row],[PRODUCT ID]],MasterData[],6,0)</f>
        <v>162.54</v>
      </c>
      <c r="M203" s="8">
        <f>InputData[[#This Row],[BUYING PRIZE]]*InputData[[#This Row],[QUANTITY]]</f>
        <v>882</v>
      </c>
      <c r="N203" s="8">
        <f>InputData[[#This Row],[SELLING PRICE]]*InputData[[#This Row],[QUANTITY]]*(1-InputData[[#This Row],[DISCOUNT %]])</f>
        <v>1137.78</v>
      </c>
      <c r="O203">
        <f>DAY(InputData[[#This Row],[DATE]])</f>
        <v>23</v>
      </c>
      <c r="P203" t="str">
        <f>TEXT(InputData[[#This Row],[DATE]],"mmm")</f>
        <v>Sep</v>
      </c>
      <c r="Q203">
        <f>YEAR(InputData[[#This Row],[DATE]])</f>
        <v>2021</v>
      </c>
    </row>
    <row r="204" spans="1:17"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ID]],MasterData[],2,0)</f>
        <v>Product34</v>
      </c>
      <c r="J204" t="str">
        <f>VLOOKUP(InputData[[#This Row],[PRODUCT ID]],MasterData[],4,0)</f>
        <v>Lt</v>
      </c>
      <c r="K204" s="8">
        <f>VLOOKUP(InputData[[#This Row],[PRODUCT ID]],MasterData[],5,0)</f>
        <v>55</v>
      </c>
      <c r="L204" s="8">
        <f>VLOOKUP(InputData[[#This Row],[PRODUCT ID]],MasterData[],6,0)</f>
        <v>58.3</v>
      </c>
      <c r="M204" s="8">
        <f>InputData[[#This Row],[BUYING PRIZE]]*InputData[[#This Row],[QUANTITY]]</f>
        <v>55</v>
      </c>
      <c r="N204" s="8">
        <f>InputData[[#This Row],[SELLING PRICE]]*InputData[[#This Row],[QUANTITY]]*(1-InputData[[#This Row],[DISCOUNT %]])</f>
        <v>58.3</v>
      </c>
      <c r="O204">
        <f>DAY(InputData[[#This Row],[DATE]])</f>
        <v>27</v>
      </c>
      <c r="P204" t="str">
        <f>TEXT(InputData[[#This Row],[DATE]],"mmm")</f>
        <v>Sep</v>
      </c>
      <c r="Q204">
        <f>YEAR(InputData[[#This Row],[DATE]])</f>
        <v>2021</v>
      </c>
    </row>
    <row r="205" spans="1:17"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ID]],MasterData[],2,0)</f>
        <v>Product14</v>
      </c>
      <c r="J205" t="str">
        <f>VLOOKUP(InputData[[#This Row],[PRODUCT ID]],MasterData[],4,0)</f>
        <v>Kg</v>
      </c>
      <c r="K205" s="8">
        <f>VLOOKUP(InputData[[#This Row],[PRODUCT ID]],MasterData[],5,0)</f>
        <v>112</v>
      </c>
      <c r="L205" s="8">
        <f>VLOOKUP(InputData[[#This Row],[PRODUCT ID]],MasterData[],6,0)</f>
        <v>146.72</v>
      </c>
      <c r="M205" s="8">
        <f>InputData[[#This Row],[BUYING PRIZE]]*InputData[[#This Row],[QUANTITY]]</f>
        <v>1008</v>
      </c>
      <c r="N205" s="8">
        <f>InputData[[#This Row],[SELLING PRICE]]*InputData[[#This Row],[QUANTITY]]*(1-InputData[[#This Row],[DISCOUNT %]])</f>
        <v>1320.48</v>
      </c>
      <c r="O205">
        <f>DAY(InputData[[#This Row],[DATE]])</f>
        <v>30</v>
      </c>
      <c r="P205" t="str">
        <f>TEXT(InputData[[#This Row],[DATE]],"mmm")</f>
        <v>Sep</v>
      </c>
      <c r="Q205">
        <f>YEAR(InputData[[#This Row],[DATE]])</f>
        <v>2021</v>
      </c>
    </row>
    <row r="206" spans="1:17"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ID]],MasterData[],2,0)</f>
        <v>Product06</v>
      </c>
      <c r="J206" t="str">
        <f>VLOOKUP(InputData[[#This Row],[PRODUCT ID]],MasterData[],4,0)</f>
        <v>Kg</v>
      </c>
      <c r="K206" s="8">
        <f>VLOOKUP(InputData[[#This Row],[PRODUCT ID]],MasterData[],5,0)</f>
        <v>75</v>
      </c>
      <c r="L206" s="8">
        <f>VLOOKUP(InputData[[#This Row],[PRODUCT ID]],MasterData[],6,0)</f>
        <v>85.5</v>
      </c>
      <c r="M206" s="8">
        <f>InputData[[#This Row],[BUYING PRIZE]]*InputData[[#This Row],[QUANTITY]]</f>
        <v>375</v>
      </c>
      <c r="N206" s="8">
        <f>InputData[[#This Row],[SELLING PRICE]]*InputData[[#This Row],[QUANTITY]]*(1-InputData[[#This Row],[DISCOUNT %]])</f>
        <v>427.5</v>
      </c>
      <c r="O206">
        <f>DAY(InputData[[#This Row],[DATE]])</f>
        <v>30</v>
      </c>
      <c r="P206" t="str">
        <f>TEXT(InputData[[#This Row],[DATE]],"mmm")</f>
        <v>Sep</v>
      </c>
      <c r="Q206">
        <f>YEAR(InputData[[#This Row],[DATE]])</f>
        <v>2021</v>
      </c>
    </row>
    <row r="207" spans="1:17"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ID]],MasterData[],2,0)</f>
        <v>Product30</v>
      </c>
      <c r="J207" t="str">
        <f>VLOOKUP(InputData[[#This Row],[PRODUCT ID]],MasterData[],4,0)</f>
        <v>Ft</v>
      </c>
      <c r="K207" s="8">
        <f>VLOOKUP(InputData[[#This Row],[PRODUCT ID]],MasterData[],5,0)</f>
        <v>148</v>
      </c>
      <c r="L207" s="8">
        <f>VLOOKUP(InputData[[#This Row],[PRODUCT ID]],MasterData[],6,0)</f>
        <v>201.28</v>
      </c>
      <c r="M207" s="8">
        <f>InputData[[#This Row],[BUYING PRIZE]]*InputData[[#This Row],[QUANTITY]]</f>
        <v>2072</v>
      </c>
      <c r="N207" s="8">
        <f>InputData[[#This Row],[SELLING PRICE]]*InputData[[#This Row],[QUANTITY]]*(1-InputData[[#This Row],[DISCOUNT %]])</f>
        <v>2817.92</v>
      </c>
      <c r="O207">
        <f>DAY(InputData[[#This Row],[DATE]])</f>
        <v>1</v>
      </c>
      <c r="P207" t="str">
        <f>TEXT(InputData[[#This Row],[DATE]],"mmm")</f>
        <v>Oct</v>
      </c>
      <c r="Q207">
        <f>YEAR(InputData[[#This Row],[DATE]])</f>
        <v>2021</v>
      </c>
    </row>
    <row r="208" spans="1:17"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ID]],MasterData[],2,0)</f>
        <v>Product14</v>
      </c>
      <c r="J208" t="str">
        <f>VLOOKUP(InputData[[#This Row],[PRODUCT ID]],MasterData[],4,0)</f>
        <v>Kg</v>
      </c>
      <c r="K208" s="8">
        <f>VLOOKUP(InputData[[#This Row],[PRODUCT ID]],MasterData[],5,0)</f>
        <v>112</v>
      </c>
      <c r="L208" s="8">
        <f>VLOOKUP(InputData[[#This Row],[PRODUCT ID]],MasterData[],6,0)</f>
        <v>146.72</v>
      </c>
      <c r="M208" s="8">
        <f>InputData[[#This Row],[BUYING PRIZE]]*InputData[[#This Row],[QUANTITY]]</f>
        <v>1680</v>
      </c>
      <c r="N208" s="8">
        <f>InputData[[#This Row],[SELLING PRICE]]*InputData[[#This Row],[QUANTITY]]*(1-InputData[[#This Row],[DISCOUNT %]])</f>
        <v>2200.8000000000002</v>
      </c>
      <c r="O208">
        <f>DAY(InputData[[#This Row],[DATE]])</f>
        <v>2</v>
      </c>
      <c r="P208" t="str">
        <f>TEXT(InputData[[#This Row],[DATE]],"mmm")</f>
        <v>Oct</v>
      </c>
      <c r="Q208">
        <f>YEAR(InputData[[#This Row],[DATE]])</f>
        <v>2021</v>
      </c>
    </row>
    <row r="209" spans="1:17"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ID]],MasterData[],2,0)</f>
        <v>Product19</v>
      </c>
      <c r="J209" t="str">
        <f>VLOOKUP(InputData[[#This Row],[PRODUCT ID]],MasterData[],4,0)</f>
        <v>Ft</v>
      </c>
      <c r="K209" s="8">
        <f>VLOOKUP(InputData[[#This Row],[PRODUCT ID]],MasterData[],5,0)</f>
        <v>150</v>
      </c>
      <c r="L209" s="8">
        <f>VLOOKUP(InputData[[#This Row],[PRODUCT ID]],MasterData[],6,0)</f>
        <v>210</v>
      </c>
      <c r="M209" s="8">
        <f>InputData[[#This Row],[BUYING PRIZE]]*InputData[[#This Row],[QUANTITY]]</f>
        <v>1350</v>
      </c>
      <c r="N209" s="8">
        <f>InputData[[#This Row],[SELLING PRICE]]*InputData[[#This Row],[QUANTITY]]*(1-InputData[[#This Row],[DISCOUNT %]])</f>
        <v>1890</v>
      </c>
      <c r="O209">
        <f>DAY(InputData[[#This Row],[DATE]])</f>
        <v>3</v>
      </c>
      <c r="P209" t="str">
        <f>TEXT(InputData[[#This Row],[DATE]],"mmm")</f>
        <v>Oct</v>
      </c>
      <c r="Q209">
        <f>YEAR(InputData[[#This Row],[DATE]])</f>
        <v>2021</v>
      </c>
    </row>
    <row r="210" spans="1:17"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ID]],MasterData[],2,0)</f>
        <v>Product35</v>
      </c>
      <c r="J210" t="str">
        <f>VLOOKUP(InputData[[#This Row],[PRODUCT ID]],MasterData[],4,0)</f>
        <v>No.</v>
      </c>
      <c r="K210" s="8">
        <f>VLOOKUP(InputData[[#This Row],[PRODUCT ID]],MasterData[],5,0)</f>
        <v>5</v>
      </c>
      <c r="L210" s="8">
        <f>VLOOKUP(InputData[[#This Row],[PRODUCT ID]],MasterData[],6,0)</f>
        <v>6.7</v>
      </c>
      <c r="M210" s="8">
        <f>InputData[[#This Row],[BUYING PRIZE]]*InputData[[#This Row],[QUANTITY]]</f>
        <v>5</v>
      </c>
      <c r="N210" s="8">
        <f>InputData[[#This Row],[SELLING PRICE]]*InputData[[#This Row],[QUANTITY]]*(1-InputData[[#This Row],[DISCOUNT %]])</f>
        <v>6.7</v>
      </c>
      <c r="O210">
        <f>DAY(InputData[[#This Row],[DATE]])</f>
        <v>6</v>
      </c>
      <c r="P210" t="str">
        <f>TEXT(InputData[[#This Row],[DATE]],"mmm")</f>
        <v>Oct</v>
      </c>
      <c r="Q210">
        <f>YEAR(InputData[[#This Row],[DATE]])</f>
        <v>2021</v>
      </c>
    </row>
    <row r="211" spans="1:17"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ID]],MasterData[],2,0)</f>
        <v>Product36</v>
      </c>
      <c r="J211" t="str">
        <f>VLOOKUP(InputData[[#This Row],[PRODUCT ID]],MasterData[],4,0)</f>
        <v>Kg</v>
      </c>
      <c r="K211" s="8">
        <f>VLOOKUP(InputData[[#This Row],[PRODUCT ID]],MasterData[],5,0)</f>
        <v>90</v>
      </c>
      <c r="L211" s="8">
        <f>VLOOKUP(InputData[[#This Row],[PRODUCT ID]],MasterData[],6,0)</f>
        <v>96.3</v>
      </c>
      <c r="M211" s="8">
        <f>InputData[[#This Row],[BUYING PRIZE]]*InputData[[#This Row],[QUANTITY]]</f>
        <v>1080</v>
      </c>
      <c r="N211" s="8">
        <f>InputData[[#This Row],[SELLING PRICE]]*InputData[[#This Row],[QUANTITY]]*(1-InputData[[#This Row],[DISCOUNT %]])</f>
        <v>1155.5999999999999</v>
      </c>
      <c r="O211">
        <f>DAY(InputData[[#This Row],[DATE]])</f>
        <v>6</v>
      </c>
      <c r="P211" t="str">
        <f>TEXT(InputData[[#This Row],[DATE]],"mmm")</f>
        <v>Oct</v>
      </c>
      <c r="Q211">
        <f>YEAR(InputData[[#This Row],[DATE]])</f>
        <v>2021</v>
      </c>
    </row>
    <row r="212" spans="1:17"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ID]],MasterData[],2,0)</f>
        <v>Product26</v>
      </c>
      <c r="J212" t="str">
        <f>VLOOKUP(InputData[[#This Row],[PRODUCT ID]],MasterData[],4,0)</f>
        <v>No.</v>
      </c>
      <c r="K212" s="8">
        <f>VLOOKUP(InputData[[#This Row],[PRODUCT ID]],MasterData[],5,0)</f>
        <v>18</v>
      </c>
      <c r="L212" s="8">
        <f>VLOOKUP(InputData[[#This Row],[PRODUCT ID]],MasterData[],6,0)</f>
        <v>24.66</v>
      </c>
      <c r="M212" s="8">
        <f>InputData[[#This Row],[BUYING PRIZE]]*InputData[[#This Row],[QUANTITY]]</f>
        <v>108</v>
      </c>
      <c r="N212" s="8">
        <f>InputData[[#This Row],[SELLING PRICE]]*InputData[[#This Row],[QUANTITY]]*(1-InputData[[#This Row],[DISCOUNT %]])</f>
        <v>147.96</v>
      </c>
      <c r="O212">
        <f>DAY(InputData[[#This Row],[DATE]])</f>
        <v>7</v>
      </c>
      <c r="P212" t="str">
        <f>TEXT(InputData[[#This Row],[DATE]],"mmm")</f>
        <v>Oct</v>
      </c>
      <c r="Q212">
        <f>YEAR(InputData[[#This Row],[DATE]])</f>
        <v>2021</v>
      </c>
    </row>
    <row r="213" spans="1:17"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ID]],MasterData[],2,0)</f>
        <v>Product38</v>
      </c>
      <c r="J213" t="str">
        <f>VLOOKUP(InputData[[#This Row],[PRODUCT ID]],MasterData[],4,0)</f>
        <v>Kg</v>
      </c>
      <c r="K213" s="8">
        <f>VLOOKUP(InputData[[#This Row],[PRODUCT ID]],MasterData[],5,0)</f>
        <v>72</v>
      </c>
      <c r="L213" s="8">
        <f>VLOOKUP(InputData[[#This Row],[PRODUCT ID]],MasterData[],6,0)</f>
        <v>79.92</v>
      </c>
      <c r="M213" s="8">
        <f>InputData[[#This Row],[BUYING PRIZE]]*InputData[[#This Row],[QUANTITY]]</f>
        <v>360</v>
      </c>
      <c r="N213" s="8">
        <f>InputData[[#This Row],[SELLING PRICE]]*InputData[[#This Row],[QUANTITY]]*(1-InputData[[#This Row],[DISCOUNT %]])</f>
        <v>399.6</v>
      </c>
      <c r="O213">
        <f>DAY(InputData[[#This Row],[DATE]])</f>
        <v>9</v>
      </c>
      <c r="P213" t="str">
        <f>TEXT(InputData[[#This Row],[DATE]],"mmm")</f>
        <v>Oct</v>
      </c>
      <c r="Q213">
        <f>YEAR(InputData[[#This Row],[DATE]])</f>
        <v>2021</v>
      </c>
    </row>
    <row r="214" spans="1:17"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ID]],MasterData[],2,0)</f>
        <v>Product32</v>
      </c>
      <c r="J214" t="str">
        <f>VLOOKUP(InputData[[#This Row],[PRODUCT ID]],MasterData[],4,0)</f>
        <v>Kg</v>
      </c>
      <c r="K214" s="8">
        <f>VLOOKUP(InputData[[#This Row],[PRODUCT ID]],MasterData[],5,0)</f>
        <v>89</v>
      </c>
      <c r="L214" s="8">
        <f>VLOOKUP(InputData[[#This Row],[PRODUCT ID]],MasterData[],6,0)</f>
        <v>117.48</v>
      </c>
      <c r="M214" s="8">
        <f>InputData[[#This Row],[BUYING PRIZE]]*InputData[[#This Row],[QUANTITY]]</f>
        <v>979</v>
      </c>
      <c r="N214" s="8">
        <f>InputData[[#This Row],[SELLING PRICE]]*InputData[[#This Row],[QUANTITY]]*(1-InputData[[#This Row],[DISCOUNT %]])</f>
        <v>1292.28</v>
      </c>
      <c r="O214">
        <f>DAY(InputData[[#This Row],[DATE]])</f>
        <v>9</v>
      </c>
      <c r="P214" t="str">
        <f>TEXT(InputData[[#This Row],[DATE]],"mmm")</f>
        <v>Oct</v>
      </c>
      <c r="Q214">
        <f>YEAR(InputData[[#This Row],[DATE]])</f>
        <v>2021</v>
      </c>
    </row>
    <row r="215" spans="1:17"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ID]],MasterData[],2,0)</f>
        <v>Product35</v>
      </c>
      <c r="J215" t="str">
        <f>VLOOKUP(InputData[[#This Row],[PRODUCT ID]],MasterData[],4,0)</f>
        <v>No.</v>
      </c>
      <c r="K215" s="8">
        <f>VLOOKUP(InputData[[#This Row],[PRODUCT ID]],MasterData[],5,0)</f>
        <v>5</v>
      </c>
      <c r="L215" s="8">
        <f>VLOOKUP(InputData[[#This Row],[PRODUCT ID]],MasterData[],6,0)</f>
        <v>6.7</v>
      </c>
      <c r="M215" s="8">
        <f>InputData[[#This Row],[BUYING PRIZE]]*InputData[[#This Row],[QUANTITY]]</f>
        <v>70</v>
      </c>
      <c r="N215" s="8">
        <f>InputData[[#This Row],[SELLING PRICE]]*InputData[[#This Row],[QUANTITY]]*(1-InputData[[#This Row],[DISCOUNT %]])</f>
        <v>93.8</v>
      </c>
      <c r="O215">
        <f>DAY(InputData[[#This Row],[DATE]])</f>
        <v>10</v>
      </c>
      <c r="P215" t="str">
        <f>TEXT(InputData[[#This Row],[DATE]],"mmm")</f>
        <v>Oct</v>
      </c>
      <c r="Q215">
        <f>YEAR(InputData[[#This Row],[DATE]])</f>
        <v>2021</v>
      </c>
    </row>
    <row r="216" spans="1:17"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ID]],MasterData[],2,0)</f>
        <v>Product11</v>
      </c>
      <c r="J216" t="str">
        <f>VLOOKUP(InputData[[#This Row],[PRODUCT ID]],MasterData[],4,0)</f>
        <v>Lt</v>
      </c>
      <c r="K216" s="8">
        <f>VLOOKUP(InputData[[#This Row],[PRODUCT ID]],MasterData[],5,0)</f>
        <v>44</v>
      </c>
      <c r="L216" s="8">
        <f>VLOOKUP(InputData[[#This Row],[PRODUCT ID]],MasterData[],6,0)</f>
        <v>48.4</v>
      </c>
      <c r="M216" s="8">
        <f>InputData[[#This Row],[BUYING PRIZE]]*InputData[[#This Row],[QUANTITY]]</f>
        <v>660</v>
      </c>
      <c r="N216" s="8">
        <f>InputData[[#This Row],[SELLING PRICE]]*InputData[[#This Row],[QUANTITY]]*(1-InputData[[#This Row],[DISCOUNT %]])</f>
        <v>726</v>
      </c>
      <c r="O216">
        <f>DAY(InputData[[#This Row],[DATE]])</f>
        <v>11</v>
      </c>
      <c r="P216" t="str">
        <f>TEXT(InputData[[#This Row],[DATE]],"mmm")</f>
        <v>Oct</v>
      </c>
      <c r="Q216">
        <f>YEAR(InputData[[#This Row],[DATE]])</f>
        <v>2021</v>
      </c>
    </row>
    <row r="217" spans="1:17"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ID]],MasterData[],2,0)</f>
        <v>Product27</v>
      </c>
      <c r="J217" t="str">
        <f>VLOOKUP(InputData[[#This Row],[PRODUCT ID]],MasterData[],4,0)</f>
        <v>Lt</v>
      </c>
      <c r="K217" s="8">
        <f>VLOOKUP(InputData[[#This Row],[PRODUCT ID]],MasterData[],5,0)</f>
        <v>48</v>
      </c>
      <c r="L217" s="8">
        <f>VLOOKUP(InputData[[#This Row],[PRODUCT ID]],MasterData[],6,0)</f>
        <v>57.120000000000005</v>
      </c>
      <c r="M217" s="8">
        <f>InputData[[#This Row],[BUYING PRIZE]]*InputData[[#This Row],[QUANTITY]]</f>
        <v>384</v>
      </c>
      <c r="N217" s="8">
        <f>InputData[[#This Row],[SELLING PRICE]]*InputData[[#This Row],[QUANTITY]]*(1-InputData[[#This Row],[DISCOUNT %]])</f>
        <v>456.96000000000004</v>
      </c>
      <c r="O217">
        <f>DAY(InputData[[#This Row],[DATE]])</f>
        <v>12</v>
      </c>
      <c r="P217" t="str">
        <f>TEXT(InputData[[#This Row],[DATE]],"mmm")</f>
        <v>Oct</v>
      </c>
      <c r="Q217">
        <f>YEAR(InputData[[#This Row],[DATE]])</f>
        <v>2021</v>
      </c>
    </row>
    <row r="218" spans="1:17"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ID]],MasterData[],2,0)</f>
        <v>Product01</v>
      </c>
      <c r="J218" t="str">
        <f>VLOOKUP(InputData[[#This Row],[PRODUCT ID]],MasterData[],4,0)</f>
        <v>Kg</v>
      </c>
      <c r="K218" s="8">
        <f>VLOOKUP(InputData[[#This Row],[PRODUCT ID]],MasterData[],5,0)</f>
        <v>98</v>
      </c>
      <c r="L218" s="8">
        <f>VLOOKUP(InputData[[#This Row],[PRODUCT ID]],MasterData[],6,0)</f>
        <v>103.88</v>
      </c>
      <c r="M218" s="8">
        <f>InputData[[#This Row],[BUYING PRIZE]]*InputData[[#This Row],[QUANTITY]]</f>
        <v>1274</v>
      </c>
      <c r="N218" s="8">
        <f>InputData[[#This Row],[SELLING PRICE]]*InputData[[#This Row],[QUANTITY]]*(1-InputData[[#This Row],[DISCOUNT %]])</f>
        <v>1350.44</v>
      </c>
      <c r="O218">
        <f>DAY(InputData[[#This Row],[DATE]])</f>
        <v>17</v>
      </c>
      <c r="P218" t="str">
        <f>TEXT(InputData[[#This Row],[DATE]],"mmm")</f>
        <v>Oct</v>
      </c>
      <c r="Q218">
        <f>YEAR(InputData[[#This Row],[DATE]])</f>
        <v>2021</v>
      </c>
    </row>
    <row r="219" spans="1:17"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ID]],MasterData[],2,0)</f>
        <v>Product25</v>
      </c>
      <c r="J219" t="str">
        <f>VLOOKUP(InputData[[#This Row],[PRODUCT ID]],MasterData[],4,0)</f>
        <v>No.</v>
      </c>
      <c r="K219" s="8">
        <f>VLOOKUP(InputData[[#This Row],[PRODUCT ID]],MasterData[],5,0)</f>
        <v>7</v>
      </c>
      <c r="L219" s="8">
        <f>VLOOKUP(InputData[[#This Row],[PRODUCT ID]],MasterData[],6,0)</f>
        <v>8.33</v>
      </c>
      <c r="M219" s="8">
        <f>InputData[[#This Row],[BUYING PRIZE]]*InputData[[#This Row],[QUANTITY]]</f>
        <v>42</v>
      </c>
      <c r="N219" s="8">
        <f>InputData[[#This Row],[SELLING PRICE]]*InputData[[#This Row],[QUANTITY]]*(1-InputData[[#This Row],[DISCOUNT %]])</f>
        <v>49.980000000000004</v>
      </c>
      <c r="O219">
        <f>DAY(InputData[[#This Row],[DATE]])</f>
        <v>18</v>
      </c>
      <c r="P219" t="str">
        <f>TEXT(InputData[[#This Row],[DATE]],"mmm")</f>
        <v>Oct</v>
      </c>
      <c r="Q219">
        <f>YEAR(InputData[[#This Row],[DATE]])</f>
        <v>2021</v>
      </c>
    </row>
    <row r="220" spans="1:17"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ID]],MasterData[],2,0)</f>
        <v>Product21</v>
      </c>
      <c r="J220" t="str">
        <f>VLOOKUP(InputData[[#This Row],[PRODUCT ID]],MasterData[],4,0)</f>
        <v>Ft</v>
      </c>
      <c r="K220" s="8">
        <f>VLOOKUP(InputData[[#This Row],[PRODUCT ID]],MasterData[],5,0)</f>
        <v>126</v>
      </c>
      <c r="L220" s="8">
        <f>VLOOKUP(InputData[[#This Row],[PRODUCT ID]],MasterData[],6,0)</f>
        <v>162.54</v>
      </c>
      <c r="M220" s="8">
        <f>InputData[[#This Row],[BUYING PRIZE]]*InputData[[#This Row],[QUANTITY]]</f>
        <v>1638</v>
      </c>
      <c r="N220" s="8">
        <f>InputData[[#This Row],[SELLING PRICE]]*InputData[[#This Row],[QUANTITY]]*(1-InputData[[#This Row],[DISCOUNT %]])</f>
        <v>2113.02</v>
      </c>
      <c r="O220">
        <f>DAY(InputData[[#This Row],[DATE]])</f>
        <v>18</v>
      </c>
      <c r="P220" t="str">
        <f>TEXT(InputData[[#This Row],[DATE]],"mmm")</f>
        <v>Oct</v>
      </c>
      <c r="Q220">
        <f>YEAR(InputData[[#This Row],[DATE]])</f>
        <v>2021</v>
      </c>
    </row>
    <row r="221" spans="1:17"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ID]],MasterData[],2,0)</f>
        <v>Product11</v>
      </c>
      <c r="J221" t="str">
        <f>VLOOKUP(InputData[[#This Row],[PRODUCT ID]],MasterData[],4,0)</f>
        <v>Lt</v>
      </c>
      <c r="K221" s="8">
        <f>VLOOKUP(InputData[[#This Row],[PRODUCT ID]],MasterData[],5,0)</f>
        <v>44</v>
      </c>
      <c r="L221" s="8">
        <f>VLOOKUP(InputData[[#This Row],[PRODUCT ID]],MasterData[],6,0)</f>
        <v>48.4</v>
      </c>
      <c r="M221" s="8">
        <f>InputData[[#This Row],[BUYING PRIZE]]*InputData[[#This Row],[QUANTITY]]</f>
        <v>308</v>
      </c>
      <c r="N221" s="8">
        <f>InputData[[#This Row],[SELLING PRICE]]*InputData[[#This Row],[QUANTITY]]*(1-InputData[[#This Row],[DISCOUNT %]])</f>
        <v>338.8</v>
      </c>
      <c r="O221">
        <f>DAY(InputData[[#This Row],[DATE]])</f>
        <v>22</v>
      </c>
      <c r="P221" t="str">
        <f>TEXT(InputData[[#This Row],[DATE]],"mmm")</f>
        <v>Oct</v>
      </c>
      <c r="Q221">
        <f>YEAR(InputData[[#This Row],[DATE]])</f>
        <v>2021</v>
      </c>
    </row>
    <row r="222" spans="1:17"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ID]],MasterData[],2,0)</f>
        <v>Product24</v>
      </c>
      <c r="J222" t="str">
        <f>VLOOKUP(InputData[[#This Row],[PRODUCT ID]],MasterData[],4,0)</f>
        <v>Ft</v>
      </c>
      <c r="K222" s="8">
        <f>VLOOKUP(InputData[[#This Row],[PRODUCT ID]],MasterData[],5,0)</f>
        <v>144</v>
      </c>
      <c r="L222" s="8">
        <f>VLOOKUP(InputData[[#This Row],[PRODUCT ID]],MasterData[],6,0)</f>
        <v>156.96</v>
      </c>
      <c r="M222" s="8">
        <f>InputData[[#This Row],[BUYING PRIZE]]*InputData[[#This Row],[QUANTITY]]</f>
        <v>1872</v>
      </c>
      <c r="N222" s="8">
        <f>InputData[[#This Row],[SELLING PRICE]]*InputData[[#This Row],[QUANTITY]]*(1-InputData[[#This Row],[DISCOUNT %]])</f>
        <v>2040.48</v>
      </c>
      <c r="O222">
        <f>DAY(InputData[[#This Row],[DATE]])</f>
        <v>22</v>
      </c>
      <c r="P222" t="str">
        <f>TEXT(InputData[[#This Row],[DATE]],"mmm")</f>
        <v>Oct</v>
      </c>
      <c r="Q222">
        <f>YEAR(InputData[[#This Row],[DATE]])</f>
        <v>2021</v>
      </c>
    </row>
    <row r="223" spans="1:17"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ID]],MasterData[],2,0)</f>
        <v>Product09</v>
      </c>
      <c r="J223" t="str">
        <f>VLOOKUP(InputData[[#This Row],[PRODUCT ID]],MasterData[],4,0)</f>
        <v>No.</v>
      </c>
      <c r="K223" s="8">
        <f>VLOOKUP(InputData[[#This Row],[PRODUCT ID]],MasterData[],5,0)</f>
        <v>6</v>
      </c>
      <c r="L223" s="8">
        <f>VLOOKUP(InputData[[#This Row],[PRODUCT ID]],MasterData[],6,0)</f>
        <v>7.8599999999999994</v>
      </c>
      <c r="M223" s="8">
        <f>InputData[[#This Row],[BUYING PRIZE]]*InputData[[#This Row],[QUANTITY]]</f>
        <v>6</v>
      </c>
      <c r="N223" s="8">
        <f>InputData[[#This Row],[SELLING PRICE]]*InputData[[#This Row],[QUANTITY]]*(1-InputData[[#This Row],[DISCOUNT %]])</f>
        <v>7.8599999999999994</v>
      </c>
      <c r="O223">
        <f>DAY(InputData[[#This Row],[DATE]])</f>
        <v>22</v>
      </c>
      <c r="P223" t="str">
        <f>TEXT(InputData[[#This Row],[DATE]],"mmm")</f>
        <v>Oct</v>
      </c>
      <c r="Q223">
        <f>YEAR(InputData[[#This Row],[DATE]])</f>
        <v>2021</v>
      </c>
    </row>
    <row r="224" spans="1:17"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ID]],MasterData[],2,0)</f>
        <v>Product11</v>
      </c>
      <c r="J224" t="str">
        <f>VLOOKUP(InputData[[#This Row],[PRODUCT ID]],MasterData[],4,0)</f>
        <v>Lt</v>
      </c>
      <c r="K224" s="8">
        <f>VLOOKUP(InputData[[#This Row],[PRODUCT ID]],MasterData[],5,0)</f>
        <v>44</v>
      </c>
      <c r="L224" s="8">
        <f>VLOOKUP(InputData[[#This Row],[PRODUCT ID]],MasterData[],6,0)</f>
        <v>48.4</v>
      </c>
      <c r="M224" s="8">
        <f>InputData[[#This Row],[BUYING PRIZE]]*InputData[[#This Row],[QUANTITY]]</f>
        <v>132</v>
      </c>
      <c r="N224" s="8">
        <f>InputData[[#This Row],[SELLING PRICE]]*InputData[[#This Row],[QUANTITY]]*(1-InputData[[#This Row],[DISCOUNT %]])</f>
        <v>145.19999999999999</v>
      </c>
      <c r="O224">
        <f>DAY(InputData[[#This Row],[DATE]])</f>
        <v>24</v>
      </c>
      <c r="P224" t="str">
        <f>TEXT(InputData[[#This Row],[DATE]],"mmm")</f>
        <v>Oct</v>
      </c>
      <c r="Q224">
        <f>YEAR(InputData[[#This Row],[DATE]])</f>
        <v>2021</v>
      </c>
    </row>
    <row r="225" spans="1:17"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ID]],MasterData[],2,0)</f>
        <v>Product44</v>
      </c>
      <c r="J225" t="str">
        <f>VLOOKUP(InputData[[#This Row],[PRODUCT ID]],MasterData[],4,0)</f>
        <v>Kg</v>
      </c>
      <c r="K225" s="8">
        <f>VLOOKUP(InputData[[#This Row],[PRODUCT ID]],MasterData[],5,0)</f>
        <v>76</v>
      </c>
      <c r="L225" s="8">
        <f>VLOOKUP(InputData[[#This Row],[PRODUCT ID]],MasterData[],6,0)</f>
        <v>82.08</v>
      </c>
      <c r="M225" s="8">
        <f>InputData[[#This Row],[BUYING PRIZE]]*InputData[[#This Row],[QUANTITY]]</f>
        <v>684</v>
      </c>
      <c r="N225" s="8">
        <f>InputData[[#This Row],[SELLING PRICE]]*InputData[[#This Row],[QUANTITY]]*(1-InputData[[#This Row],[DISCOUNT %]])</f>
        <v>738.72</v>
      </c>
      <c r="O225">
        <f>DAY(InputData[[#This Row],[DATE]])</f>
        <v>25</v>
      </c>
      <c r="P225" t="str">
        <f>TEXT(InputData[[#This Row],[DATE]],"mmm")</f>
        <v>Oct</v>
      </c>
      <c r="Q225">
        <f>YEAR(InputData[[#This Row],[DATE]])</f>
        <v>2021</v>
      </c>
    </row>
    <row r="226" spans="1:17"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ID]],MasterData[],2,0)</f>
        <v>Product04</v>
      </c>
      <c r="J226" t="str">
        <f>VLOOKUP(InputData[[#This Row],[PRODUCT ID]],MasterData[],4,0)</f>
        <v>Lt</v>
      </c>
      <c r="K226" s="8">
        <f>VLOOKUP(InputData[[#This Row],[PRODUCT ID]],MasterData[],5,0)</f>
        <v>44</v>
      </c>
      <c r="L226" s="8">
        <f>VLOOKUP(InputData[[#This Row],[PRODUCT ID]],MasterData[],6,0)</f>
        <v>48.84</v>
      </c>
      <c r="M226" s="8">
        <f>InputData[[#This Row],[BUYING PRIZE]]*InputData[[#This Row],[QUANTITY]]</f>
        <v>264</v>
      </c>
      <c r="N226" s="8">
        <f>InputData[[#This Row],[SELLING PRICE]]*InputData[[#This Row],[QUANTITY]]*(1-InputData[[#This Row],[DISCOUNT %]])</f>
        <v>293.04000000000002</v>
      </c>
      <c r="O226">
        <f>DAY(InputData[[#This Row],[DATE]])</f>
        <v>26</v>
      </c>
      <c r="P226" t="str">
        <f>TEXT(InputData[[#This Row],[DATE]],"mmm")</f>
        <v>Oct</v>
      </c>
      <c r="Q226">
        <f>YEAR(InputData[[#This Row],[DATE]])</f>
        <v>2021</v>
      </c>
    </row>
    <row r="227" spans="1:17"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ID]],MasterData[],2,0)</f>
        <v>Product08</v>
      </c>
      <c r="J227" t="str">
        <f>VLOOKUP(InputData[[#This Row],[PRODUCT ID]],MasterData[],4,0)</f>
        <v>Kg</v>
      </c>
      <c r="K227" s="8">
        <f>VLOOKUP(InputData[[#This Row],[PRODUCT ID]],MasterData[],5,0)</f>
        <v>83</v>
      </c>
      <c r="L227" s="8">
        <f>VLOOKUP(InputData[[#This Row],[PRODUCT ID]],MasterData[],6,0)</f>
        <v>94.62</v>
      </c>
      <c r="M227" s="8">
        <f>InputData[[#This Row],[BUYING PRIZE]]*InputData[[#This Row],[QUANTITY]]</f>
        <v>83</v>
      </c>
      <c r="N227" s="8">
        <f>InputData[[#This Row],[SELLING PRICE]]*InputData[[#This Row],[QUANTITY]]*(1-InputData[[#This Row],[DISCOUNT %]])</f>
        <v>94.62</v>
      </c>
      <c r="O227">
        <f>DAY(InputData[[#This Row],[DATE]])</f>
        <v>28</v>
      </c>
      <c r="P227" t="str">
        <f>TEXT(InputData[[#This Row],[DATE]],"mmm")</f>
        <v>Oct</v>
      </c>
      <c r="Q227">
        <f>YEAR(InputData[[#This Row],[DATE]])</f>
        <v>2021</v>
      </c>
    </row>
    <row r="228" spans="1:17"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ID]],MasterData[],2,0)</f>
        <v>Product38</v>
      </c>
      <c r="J228" t="str">
        <f>VLOOKUP(InputData[[#This Row],[PRODUCT ID]],MasterData[],4,0)</f>
        <v>Kg</v>
      </c>
      <c r="K228" s="8">
        <f>VLOOKUP(InputData[[#This Row],[PRODUCT ID]],MasterData[],5,0)</f>
        <v>72</v>
      </c>
      <c r="L228" s="8">
        <f>VLOOKUP(InputData[[#This Row],[PRODUCT ID]],MasterData[],6,0)</f>
        <v>79.92</v>
      </c>
      <c r="M228" s="8">
        <f>InputData[[#This Row],[BUYING PRIZE]]*InputData[[#This Row],[QUANTITY]]</f>
        <v>1008</v>
      </c>
      <c r="N228" s="8">
        <f>InputData[[#This Row],[SELLING PRICE]]*InputData[[#This Row],[QUANTITY]]*(1-InputData[[#This Row],[DISCOUNT %]])</f>
        <v>1118.8800000000001</v>
      </c>
      <c r="O228">
        <f>DAY(InputData[[#This Row],[DATE]])</f>
        <v>29</v>
      </c>
      <c r="P228" t="str">
        <f>TEXT(InputData[[#This Row],[DATE]],"mmm")</f>
        <v>Oct</v>
      </c>
      <c r="Q228">
        <f>YEAR(InputData[[#This Row],[DATE]])</f>
        <v>2021</v>
      </c>
    </row>
    <row r="229" spans="1:17"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ID]],MasterData[],2,0)</f>
        <v>Product21</v>
      </c>
      <c r="J229" t="str">
        <f>VLOOKUP(InputData[[#This Row],[PRODUCT ID]],MasterData[],4,0)</f>
        <v>Ft</v>
      </c>
      <c r="K229" s="8">
        <f>VLOOKUP(InputData[[#This Row],[PRODUCT ID]],MasterData[],5,0)</f>
        <v>126</v>
      </c>
      <c r="L229" s="8">
        <f>VLOOKUP(InputData[[#This Row],[PRODUCT ID]],MasterData[],6,0)</f>
        <v>162.54</v>
      </c>
      <c r="M229" s="8">
        <f>InputData[[#This Row],[BUYING PRIZE]]*InputData[[#This Row],[QUANTITY]]</f>
        <v>756</v>
      </c>
      <c r="N229" s="8">
        <f>InputData[[#This Row],[SELLING PRICE]]*InputData[[#This Row],[QUANTITY]]*(1-InputData[[#This Row],[DISCOUNT %]])</f>
        <v>975.24</v>
      </c>
      <c r="O229">
        <f>DAY(InputData[[#This Row],[DATE]])</f>
        <v>31</v>
      </c>
      <c r="P229" t="str">
        <f>TEXT(InputData[[#This Row],[DATE]],"mmm")</f>
        <v>Oct</v>
      </c>
      <c r="Q229">
        <f>YEAR(InputData[[#This Row],[DATE]])</f>
        <v>2021</v>
      </c>
    </row>
    <row r="230" spans="1:17"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ID]],MasterData[],2,0)</f>
        <v>Product13</v>
      </c>
      <c r="J230" t="str">
        <f>VLOOKUP(InputData[[#This Row],[PRODUCT ID]],MasterData[],4,0)</f>
        <v>Kg</v>
      </c>
      <c r="K230" s="8">
        <f>VLOOKUP(InputData[[#This Row],[PRODUCT ID]],MasterData[],5,0)</f>
        <v>112</v>
      </c>
      <c r="L230" s="8">
        <f>VLOOKUP(InputData[[#This Row],[PRODUCT ID]],MasterData[],6,0)</f>
        <v>122.08</v>
      </c>
      <c r="M230" s="8">
        <f>InputData[[#This Row],[BUYING PRIZE]]*InputData[[#This Row],[QUANTITY]]</f>
        <v>1344</v>
      </c>
      <c r="N230" s="8">
        <f>InputData[[#This Row],[SELLING PRICE]]*InputData[[#This Row],[QUANTITY]]*(1-InputData[[#This Row],[DISCOUNT %]])</f>
        <v>1464.96</v>
      </c>
      <c r="O230">
        <f>DAY(InputData[[#This Row],[DATE]])</f>
        <v>3</v>
      </c>
      <c r="P230" t="str">
        <f>TEXT(InputData[[#This Row],[DATE]],"mmm")</f>
        <v>Nov</v>
      </c>
      <c r="Q230">
        <f>YEAR(InputData[[#This Row],[DATE]])</f>
        <v>2021</v>
      </c>
    </row>
    <row r="231" spans="1:17"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ID]],MasterData[],2,0)</f>
        <v>Product36</v>
      </c>
      <c r="J231" t="str">
        <f>VLOOKUP(InputData[[#This Row],[PRODUCT ID]],MasterData[],4,0)</f>
        <v>Kg</v>
      </c>
      <c r="K231" s="8">
        <f>VLOOKUP(InputData[[#This Row],[PRODUCT ID]],MasterData[],5,0)</f>
        <v>90</v>
      </c>
      <c r="L231" s="8">
        <f>VLOOKUP(InputData[[#This Row],[PRODUCT ID]],MasterData[],6,0)</f>
        <v>96.3</v>
      </c>
      <c r="M231" s="8">
        <f>InputData[[#This Row],[BUYING PRIZE]]*InputData[[#This Row],[QUANTITY]]</f>
        <v>900</v>
      </c>
      <c r="N231" s="8">
        <f>InputData[[#This Row],[SELLING PRICE]]*InputData[[#This Row],[QUANTITY]]*(1-InputData[[#This Row],[DISCOUNT %]])</f>
        <v>963</v>
      </c>
      <c r="O231">
        <f>DAY(InputData[[#This Row],[DATE]])</f>
        <v>6</v>
      </c>
      <c r="P231" t="str">
        <f>TEXT(InputData[[#This Row],[DATE]],"mmm")</f>
        <v>Nov</v>
      </c>
      <c r="Q231">
        <f>YEAR(InputData[[#This Row],[DATE]])</f>
        <v>2021</v>
      </c>
    </row>
    <row r="232" spans="1:17"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ID]],MasterData[],2,0)</f>
        <v>Product07</v>
      </c>
      <c r="J232" t="str">
        <f>VLOOKUP(InputData[[#This Row],[PRODUCT ID]],MasterData[],4,0)</f>
        <v>Lt</v>
      </c>
      <c r="K232" s="8">
        <f>VLOOKUP(InputData[[#This Row],[PRODUCT ID]],MasterData[],5,0)</f>
        <v>43</v>
      </c>
      <c r="L232" s="8">
        <f>VLOOKUP(InputData[[#This Row],[PRODUCT ID]],MasterData[],6,0)</f>
        <v>47.730000000000004</v>
      </c>
      <c r="M232" s="8">
        <f>InputData[[#This Row],[BUYING PRIZE]]*InputData[[#This Row],[QUANTITY]]</f>
        <v>645</v>
      </c>
      <c r="N232" s="8">
        <f>InputData[[#This Row],[SELLING PRICE]]*InputData[[#This Row],[QUANTITY]]*(1-InputData[[#This Row],[DISCOUNT %]])</f>
        <v>715.95</v>
      </c>
      <c r="O232">
        <f>DAY(InputData[[#This Row],[DATE]])</f>
        <v>8</v>
      </c>
      <c r="P232" t="str">
        <f>TEXT(InputData[[#This Row],[DATE]],"mmm")</f>
        <v>Nov</v>
      </c>
      <c r="Q232">
        <f>YEAR(InputData[[#This Row],[DATE]])</f>
        <v>2021</v>
      </c>
    </row>
    <row r="233" spans="1:17"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ID]],MasterData[],2,0)</f>
        <v>Product42</v>
      </c>
      <c r="J233" t="str">
        <f>VLOOKUP(InputData[[#This Row],[PRODUCT ID]],MasterData[],4,0)</f>
        <v>Ft</v>
      </c>
      <c r="K233" s="8">
        <f>VLOOKUP(InputData[[#This Row],[PRODUCT ID]],MasterData[],5,0)</f>
        <v>120</v>
      </c>
      <c r="L233" s="8">
        <f>VLOOKUP(InputData[[#This Row],[PRODUCT ID]],MasterData[],6,0)</f>
        <v>162</v>
      </c>
      <c r="M233" s="8">
        <f>InputData[[#This Row],[BUYING PRIZE]]*InputData[[#This Row],[QUANTITY]]</f>
        <v>720</v>
      </c>
      <c r="N233" s="8">
        <f>InputData[[#This Row],[SELLING PRICE]]*InputData[[#This Row],[QUANTITY]]*(1-InputData[[#This Row],[DISCOUNT %]])</f>
        <v>972</v>
      </c>
      <c r="O233">
        <f>DAY(InputData[[#This Row],[DATE]])</f>
        <v>10</v>
      </c>
      <c r="P233" t="str">
        <f>TEXT(InputData[[#This Row],[DATE]],"mmm")</f>
        <v>Nov</v>
      </c>
      <c r="Q233">
        <f>YEAR(InputData[[#This Row],[DATE]])</f>
        <v>2021</v>
      </c>
    </row>
    <row r="234" spans="1:17"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ID]],MasterData[],2,0)</f>
        <v>Product40</v>
      </c>
      <c r="J234" t="str">
        <f>VLOOKUP(InputData[[#This Row],[PRODUCT ID]],MasterData[],4,0)</f>
        <v>Kg</v>
      </c>
      <c r="K234" s="8">
        <f>VLOOKUP(InputData[[#This Row],[PRODUCT ID]],MasterData[],5,0)</f>
        <v>90</v>
      </c>
      <c r="L234" s="8">
        <f>VLOOKUP(InputData[[#This Row],[PRODUCT ID]],MasterData[],6,0)</f>
        <v>115.2</v>
      </c>
      <c r="M234" s="8">
        <f>InputData[[#This Row],[BUYING PRIZE]]*InputData[[#This Row],[QUANTITY]]</f>
        <v>1080</v>
      </c>
      <c r="N234" s="8">
        <f>InputData[[#This Row],[SELLING PRICE]]*InputData[[#This Row],[QUANTITY]]*(1-InputData[[#This Row],[DISCOUNT %]])</f>
        <v>1382.4</v>
      </c>
      <c r="O234">
        <f>DAY(InputData[[#This Row],[DATE]])</f>
        <v>11</v>
      </c>
      <c r="P234" t="str">
        <f>TEXT(InputData[[#This Row],[DATE]],"mmm")</f>
        <v>Nov</v>
      </c>
      <c r="Q234">
        <f>YEAR(InputData[[#This Row],[DATE]])</f>
        <v>2021</v>
      </c>
    </row>
    <row r="235" spans="1:17"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ID]],MasterData[],2,0)</f>
        <v>Product10</v>
      </c>
      <c r="J235" t="str">
        <f>VLOOKUP(InputData[[#This Row],[PRODUCT ID]],MasterData[],4,0)</f>
        <v>Ft</v>
      </c>
      <c r="K235" s="8">
        <f>VLOOKUP(InputData[[#This Row],[PRODUCT ID]],MasterData[],5,0)</f>
        <v>148</v>
      </c>
      <c r="L235" s="8">
        <f>VLOOKUP(InputData[[#This Row],[PRODUCT ID]],MasterData[],6,0)</f>
        <v>164.28</v>
      </c>
      <c r="M235" s="8">
        <f>InputData[[#This Row],[BUYING PRIZE]]*InputData[[#This Row],[QUANTITY]]</f>
        <v>444</v>
      </c>
      <c r="N235" s="8">
        <f>InputData[[#This Row],[SELLING PRICE]]*InputData[[#This Row],[QUANTITY]]*(1-InputData[[#This Row],[DISCOUNT %]])</f>
        <v>492.84000000000003</v>
      </c>
      <c r="O235">
        <f>DAY(InputData[[#This Row],[DATE]])</f>
        <v>12</v>
      </c>
      <c r="P235" t="str">
        <f>TEXT(InputData[[#This Row],[DATE]],"mmm")</f>
        <v>Nov</v>
      </c>
      <c r="Q235">
        <f>YEAR(InputData[[#This Row],[DATE]])</f>
        <v>2021</v>
      </c>
    </row>
    <row r="236" spans="1:17"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ID]],MasterData[],2,0)</f>
        <v>Product34</v>
      </c>
      <c r="J236" t="str">
        <f>VLOOKUP(InputData[[#This Row],[PRODUCT ID]],MasterData[],4,0)</f>
        <v>Lt</v>
      </c>
      <c r="K236" s="8">
        <f>VLOOKUP(InputData[[#This Row],[PRODUCT ID]],MasterData[],5,0)</f>
        <v>55</v>
      </c>
      <c r="L236" s="8">
        <f>VLOOKUP(InputData[[#This Row],[PRODUCT ID]],MasterData[],6,0)</f>
        <v>58.3</v>
      </c>
      <c r="M236" s="8">
        <f>InputData[[#This Row],[BUYING PRIZE]]*InputData[[#This Row],[QUANTITY]]</f>
        <v>770</v>
      </c>
      <c r="N236" s="8">
        <f>InputData[[#This Row],[SELLING PRICE]]*InputData[[#This Row],[QUANTITY]]*(1-InputData[[#This Row],[DISCOUNT %]])</f>
        <v>816.19999999999993</v>
      </c>
      <c r="O236">
        <f>DAY(InputData[[#This Row],[DATE]])</f>
        <v>20</v>
      </c>
      <c r="P236" t="str">
        <f>TEXT(InputData[[#This Row],[DATE]],"mmm")</f>
        <v>Nov</v>
      </c>
      <c r="Q236">
        <f>YEAR(InputData[[#This Row],[DATE]])</f>
        <v>2021</v>
      </c>
    </row>
    <row r="237" spans="1:17"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ID]],MasterData[],2,0)</f>
        <v>Product08</v>
      </c>
      <c r="J237" t="str">
        <f>VLOOKUP(InputData[[#This Row],[PRODUCT ID]],MasterData[],4,0)</f>
        <v>Kg</v>
      </c>
      <c r="K237" s="8">
        <f>VLOOKUP(InputData[[#This Row],[PRODUCT ID]],MasterData[],5,0)</f>
        <v>83</v>
      </c>
      <c r="L237" s="8">
        <f>VLOOKUP(InputData[[#This Row],[PRODUCT ID]],MasterData[],6,0)</f>
        <v>94.62</v>
      </c>
      <c r="M237" s="8">
        <f>InputData[[#This Row],[BUYING PRIZE]]*InputData[[#This Row],[QUANTITY]]</f>
        <v>913</v>
      </c>
      <c r="N237" s="8">
        <f>InputData[[#This Row],[SELLING PRICE]]*InputData[[#This Row],[QUANTITY]]*(1-InputData[[#This Row],[DISCOUNT %]])</f>
        <v>1040.8200000000002</v>
      </c>
      <c r="O237">
        <f>DAY(InputData[[#This Row],[DATE]])</f>
        <v>20</v>
      </c>
      <c r="P237" t="str">
        <f>TEXT(InputData[[#This Row],[DATE]],"mmm")</f>
        <v>Nov</v>
      </c>
      <c r="Q237">
        <f>YEAR(InputData[[#This Row],[DATE]])</f>
        <v>2021</v>
      </c>
    </row>
    <row r="238" spans="1:17"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ID]],MasterData[],2,0)</f>
        <v>Product14</v>
      </c>
      <c r="J238" t="str">
        <f>VLOOKUP(InputData[[#This Row],[PRODUCT ID]],MasterData[],4,0)</f>
        <v>Kg</v>
      </c>
      <c r="K238" s="8">
        <f>VLOOKUP(InputData[[#This Row],[PRODUCT ID]],MasterData[],5,0)</f>
        <v>112</v>
      </c>
      <c r="L238" s="8">
        <f>VLOOKUP(InputData[[#This Row],[PRODUCT ID]],MasterData[],6,0)</f>
        <v>146.72</v>
      </c>
      <c r="M238" s="8">
        <f>InputData[[#This Row],[BUYING PRIZE]]*InputData[[#This Row],[QUANTITY]]</f>
        <v>112</v>
      </c>
      <c r="N238" s="8">
        <f>InputData[[#This Row],[SELLING PRICE]]*InputData[[#This Row],[QUANTITY]]*(1-InputData[[#This Row],[DISCOUNT %]])</f>
        <v>146.72</v>
      </c>
      <c r="O238">
        <f>DAY(InputData[[#This Row],[DATE]])</f>
        <v>21</v>
      </c>
      <c r="P238" t="str">
        <f>TEXT(InputData[[#This Row],[DATE]],"mmm")</f>
        <v>Nov</v>
      </c>
      <c r="Q238">
        <f>YEAR(InputData[[#This Row],[DATE]])</f>
        <v>2021</v>
      </c>
    </row>
    <row r="239" spans="1:17"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ID]],MasterData[],2,0)</f>
        <v>Product06</v>
      </c>
      <c r="J239" t="str">
        <f>VLOOKUP(InputData[[#This Row],[PRODUCT ID]],MasterData[],4,0)</f>
        <v>Kg</v>
      </c>
      <c r="K239" s="8">
        <f>VLOOKUP(InputData[[#This Row],[PRODUCT ID]],MasterData[],5,0)</f>
        <v>75</v>
      </c>
      <c r="L239" s="8">
        <f>VLOOKUP(InputData[[#This Row],[PRODUCT ID]],MasterData[],6,0)</f>
        <v>85.5</v>
      </c>
      <c r="M239" s="8">
        <f>InputData[[#This Row],[BUYING PRIZE]]*InputData[[#This Row],[QUANTITY]]</f>
        <v>75</v>
      </c>
      <c r="N239" s="8">
        <f>InputData[[#This Row],[SELLING PRICE]]*InputData[[#This Row],[QUANTITY]]*(1-InputData[[#This Row],[DISCOUNT %]])</f>
        <v>85.5</v>
      </c>
      <c r="O239">
        <f>DAY(InputData[[#This Row],[DATE]])</f>
        <v>21</v>
      </c>
      <c r="P239" t="str">
        <f>TEXT(InputData[[#This Row],[DATE]],"mmm")</f>
        <v>Nov</v>
      </c>
      <c r="Q239">
        <f>YEAR(InputData[[#This Row],[DATE]])</f>
        <v>2021</v>
      </c>
    </row>
    <row r="240" spans="1:17"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ID]],MasterData[],2,0)</f>
        <v>Product12</v>
      </c>
      <c r="J240" t="str">
        <f>VLOOKUP(InputData[[#This Row],[PRODUCT ID]],MasterData[],4,0)</f>
        <v>Kg</v>
      </c>
      <c r="K240" s="8">
        <f>VLOOKUP(InputData[[#This Row],[PRODUCT ID]],MasterData[],5,0)</f>
        <v>73</v>
      </c>
      <c r="L240" s="8">
        <f>VLOOKUP(InputData[[#This Row],[PRODUCT ID]],MasterData[],6,0)</f>
        <v>94.17</v>
      </c>
      <c r="M240" s="8">
        <f>InputData[[#This Row],[BUYING PRIZE]]*InputData[[#This Row],[QUANTITY]]</f>
        <v>584</v>
      </c>
      <c r="N240" s="8">
        <f>InputData[[#This Row],[SELLING PRICE]]*InputData[[#This Row],[QUANTITY]]*(1-InputData[[#This Row],[DISCOUNT %]])</f>
        <v>753.36</v>
      </c>
      <c r="O240">
        <f>DAY(InputData[[#This Row],[DATE]])</f>
        <v>27</v>
      </c>
      <c r="P240" t="str">
        <f>TEXT(InputData[[#This Row],[DATE]],"mmm")</f>
        <v>Nov</v>
      </c>
      <c r="Q240">
        <f>YEAR(InputData[[#This Row],[DATE]])</f>
        <v>2021</v>
      </c>
    </row>
    <row r="241" spans="1:17"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ID]],MasterData[],2,0)</f>
        <v>Product40</v>
      </c>
      <c r="J241" t="str">
        <f>VLOOKUP(InputData[[#This Row],[PRODUCT ID]],MasterData[],4,0)</f>
        <v>Kg</v>
      </c>
      <c r="K241" s="8">
        <f>VLOOKUP(InputData[[#This Row],[PRODUCT ID]],MasterData[],5,0)</f>
        <v>90</v>
      </c>
      <c r="L241" s="8">
        <f>VLOOKUP(InputData[[#This Row],[PRODUCT ID]],MasterData[],6,0)</f>
        <v>115.2</v>
      </c>
      <c r="M241" s="8">
        <f>InputData[[#This Row],[BUYING PRIZE]]*InputData[[#This Row],[QUANTITY]]</f>
        <v>180</v>
      </c>
      <c r="N241" s="8">
        <f>InputData[[#This Row],[SELLING PRICE]]*InputData[[#This Row],[QUANTITY]]*(1-InputData[[#This Row],[DISCOUNT %]])</f>
        <v>230.4</v>
      </c>
      <c r="O241">
        <f>DAY(InputData[[#This Row],[DATE]])</f>
        <v>28</v>
      </c>
      <c r="P241" t="str">
        <f>TEXT(InputData[[#This Row],[DATE]],"mmm")</f>
        <v>Nov</v>
      </c>
      <c r="Q241">
        <f>YEAR(InputData[[#This Row],[DATE]])</f>
        <v>2021</v>
      </c>
    </row>
    <row r="242" spans="1:17"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ID]],MasterData[],2,0)</f>
        <v>Product39</v>
      </c>
      <c r="J242" t="str">
        <f>VLOOKUP(InputData[[#This Row],[PRODUCT ID]],MasterData[],4,0)</f>
        <v>No.</v>
      </c>
      <c r="K242" s="8">
        <f>VLOOKUP(InputData[[#This Row],[PRODUCT ID]],MasterData[],5,0)</f>
        <v>37</v>
      </c>
      <c r="L242" s="8">
        <f>VLOOKUP(InputData[[#This Row],[PRODUCT ID]],MasterData[],6,0)</f>
        <v>42.55</v>
      </c>
      <c r="M242" s="8">
        <f>InputData[[#This Row],[BUYING PRIZE]]*InputData[[#This Row],[QUANTITY]]</f>
        <v>555</v>
      </c>
      <c r="N242" s="8">
        <f>InputData[[#This Row],[SELLING PRICE]]*InputData[[#This Row],[QUANTITY]]*(1-InputData[[#This Row],[DISCOUNT %]])</f>
        <v>638.25</v>
      </c>
      <c r="O242">
        <f>DAY(InputData[[#This Row],[DATE]])</f>
        <v>30</v>
      </c>
      <c r="P242" t="str">
        <f>TEXT(InputData[[#This Row],[DATE]],"mmm")</f>
        <v>Nov</v>
      </c>
      <c r="Q242">
        <f>YEAR(InputData[[#This Row],[DATE]])</f>
        <v>2021</v>
      </c>
    </row>
    <row r="243" spans="1:17"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ID]],MasterData[],2,0)</f>
        <v>Product16</v>
      </c>
      <c r="J243" t="str">
        <f>VLOOKUP(InputData[[#This Row],[PRODUCT ID]],MasterData[],4,0)</f>
        <v>No.</v>
      </c>
      <c r="K243" s="8">
        <f>VLOOKUP(InputData[[#This Row],[PRODUCT ID]],MasterData[],5,0)</f>
        <v>13</v>
      </c>
      <c r="L243" s="8">
        <f>VLOOKUP(InputData[[#This Row],[PRODUCT ID]],MasterData[],6,0)</f>
        <v>16.64</v>
      </c>
      <c r="M243" s="8">
        <f>InputData[[#This Row],[BUYING PRIZE]]*InputData[[#This Row],[QUANTITY]]</f>
        <v>130</v>
      </c>
      <c r="N243" s="8">
        <f>InputData[[#This Row],[SELLING PRICE]]*InputData[[#This Row],[QUANTITY]]*(1-InputData[[#This Row],[DISCOUNT %]])</f>
        <v>166.4</v>
      </c>
      <c r="O243">
        <f>DAY(InputData[[#This Row],[DATE]])</f>
        <v>2</v>
      </c>
      <c r="P243" t="str">
        <f>TEXT(InputData[[#This Row],[DATE]],"mmm")</f>
        <v>Dec</v>
      </c>
      <c r="Q243">
        <f>YEAR(InputData[[#This Row],[DATE]])</f>
        <v>2021</v>
      </c>
    </row>
    <row r="244" spans="1:17"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ID]],MasterData[],2,0)</f>
        <v>Product34</v>
      </c>
      <c r="J244" t="str">
        <f>VLOOKUP(InputData[[#This Row],[PRODUCT ID]],MasterData[],4,0)</f>
        <v>Lt</v>
      </c>
      <c r="K244" s="8">
        <f>VLOOKUP(InputData[[#This Row],[PRODUCT ID]],MasterData[],5,0)</f>
        <v>55</v>
      </c>
      <c r="L244" s="8">
        <f>VLOOKUP(InputData[[#This Row],[PRODUCT ID]],MasterData[],6,0)</f>
        <v>58.3</v>
      </c>
      <c r="M244" s="8">
        <f>InputData[[#This Row],[BUYING PRIZE]]*InputData[[#This Row],[QUANTITY]]</f>
        <v>110</v>
      </c>
      <c r="N244" s="8">
        <f>InputData[[#This Row],[SELLING PRICE]]*InputData[[#This Row],[QUANTITY]]*(1-InputData[[#This Row],[DISCOUNT %]])</f>
        <v>116.6</v>
      </c>
      <c r="O244">
        <f>DAY(InputData[[#This Row],[DATE]])</f>
        <v>3</v>
      </c>
      <c r="P244" t="str">
        <f>TEXT(InputData[[#This Row],[DATE]],"mmm")</f>
        <v>Dec</v>
      </c>
      <c r="Q244">
        <f>YEAR(InputData[[#This Row],[DATE]])</f>
        <v>2021</v>
      </c>
    </row>
    <row r="245" spans="1:17"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ID]],MasterData[],2,0)</f>
        <v>Product19</v>
      </c>
      <c r="J245" t="str">
        <f>VLOOKUP(InputData[[#This Row],[PRODUCT ID]],MasterData[],4,0)</f>
        <v>Ft</v>
      </c>
      <c r="K245" s="8">
        <f>VLOOKUP(InputData[[#This Row],[PRODUCT ID]],MasterData[],5,0)</f>
        <v>150</v>
      </c>
      <c r="L245" s="8">
        <f>VLOOKUP(InputData[[#This Row],[PRODUCT ID]],MasterData[],6,0)</f>
        <v>210</v>
      </c>
      <c r="M245" s="8">
        <f>InputData[[#This Row],[BUYING PRIZE]]*InputData[[#This Row],[QUANTITY]]</f>
        <v>1200</v>
      </c>
      <c r="N245" s="8">
        <f>InputData[[#This Row],[SELLING PRICE]]*InputData[[#This Row],[QUANTITY]]*(1-InputData[[#This Row],[DISCOUNT %]])</f>
        <v>1680</v>
      </c>
      <c r="O245">
        <f>DAY(InputData[[#This Row],[DATE]])</f>
        <v>3</v>
      </c>
      <c r="P245" t="str">
        <f>TEXT(InputData[[#This Row],[DATE]],"mmm")</f>
        <v>Dec</v>
      </c>
      <c r="Q245">
        <f>YEAR(InputData[[#This Row],[DATE]])</f>
        <v>2021</v>
      </c>
    </row>
    <row r="246" spans="1:17"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ID]],MasterData[],2,0)</f>
        <v>Product04</v>
      </c>
      <c r="J246" t="str">
        <f>VLOOKUP(InputData[[#This Row],[PRODUCT ID]],MasterData[],4,0)</f>
        <v>Lt</v>
      </c>
      <c r="K246" s="8">
        <f>VLOOKUP(InputData[[#This Row],[PRODUCT ID]],MasterData[],5,0)</f>
        <v>44</v>
      </c>
      <c r="L246" s="8">
        <f>VLOOKUP(InputData[[#This Row],[PRODUCT ID]],MasterData[],6,0)</f>
        <v>48.84</v>
      </c>
      <c r="M246" s="8">
        <f>InputData[[#This Row],[BUYING PRIZE]]*InputData[[#This Row],[QUANTITY]]</f>
        <v>660</v>
      </c>
      <c r="N246" s="8">
        <f>InputData[[#This Row],[SELLING PRICE]]*InputData[[#This Row],[QUANTITY]]*(1-InputData[[#This Row],[DISCOUNT %]])</f>
        <v>732.6</v>
      </c>
      <c r="O246">
        <f>DAY(InputData[[#This Row],[DATE]])</f>
        <v>5</v>
      </c>
      <c r="P246" t="str">
        <f>TEXT(InputData[[#This Row],[DATE]],"mmm")</f>
        <v>Dec</v>
      </c>
      <c r="Q246">
        <f>YEAR(InputData[[#This Row],[DATE]])</f>
        <v>2021</v>
      </c>
    </row>
    <row r="247" spans="1:17"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ID]],MasterData[],2,0)</f>
        <v>Product10</v>
      </c>
      <c r="J247" t="str">
        <f>VLOOKUP(InputData[[#This Row],[PRODUCT ID]],MasterData[],4,0)</f>
        <v>Ft</v>
      </c>
      <c r="K247" s="8">
        <f>VLOOKUP(InputData[[#This Row],[PRODUCT ID]],MasterData[],5,0)</f>
        <v>148</v>
      </c>
      <c r="L247" s="8">
        <f>VLOOKUP(InputData[[#This Row],[PRODUCT ID]],MasterData[],6,0)</f>
        <v>164.28</v>
      </c>
      <c r="M247" s="8">
        <f>InputData[[#This Row],[BUYING PRIZE]]*InputData[[#This Row],[QUANTITY]]</f>
        <v>148</v>
      </c>
      <c r="N247" s="8">
        <f>InputData[[#This Row],[SELLING PRICE]]*InputData[[#This Row],[QUANTITY]]*(1-InputData[[#This Row],[DISCOUNT %]])</f>
        <v>164.28</v>
      </c>
      <c r="O247">
        <f>DAY(InputData[[#This Row],[DATE]])</f>
        <v>5</v>
      </c>
      <c r="P247" t="str">
        <f>TEXT(InputData[[#This Row],[DATE]],"mmm")</f>
        <v>Dec</v>
      </c>
      <c r="Q247">
        <f>YEAR(InputData[[#This Row],[DATE]])</f>
        <v>2021</v>
      </c>
    </row>
    <row r="248" spans="1:17"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ID]],MasterData[],2,0)</f>
        <v>Product13</v>
      </c>
      <c r="J248" t="str">
        <f>VLOOKUP(InputData[[#This Row],[PRODUCT ID]],MasterData[],4,0)</f>
        <v>Kg</v>
      </c>
      <c r="K248" s="8">
        <f>VLOOKUP(InputData[[#This Row],[PRODUCT ID]],MasterData[],5,0)</f>
        <v>112</v>
      </c>
      <c r="L248" s="8">
        <f>VLOOKUP(InputData[[#This Row],[PRODUCT ID]],MasterData[],6,0)</f>
        <v>122.08</v>
      </c>
      <c r="M248" s="8">
        <f>InputData[[#This Row],[BUYING PRIZE]]*InputData[[#This Row],[QUANTITY]]</f>
        <v>896</v>
      </c>
      <c r="N248" s="8">
        <f>InputData[[#This Row],[SELLING PRICE]]*InputData[[#This Row],[QUANTITY]]*(1-InputData[[#This Row],[DISCOUNT %]])</f>
        <v>976.64</v>
      </c>
      <c r="O248">
        <f>DAY(InputData[[#This Row],[DATE]])</f>
        <v>7</v>
      </c>
      <c r="P248" t="str">
        <f>TEXT(InputData[[#This Row],[DATE]],"mmm")</f>
        <v>Dec</v>
      </c>
      <c r="Q248">
        <f>YEAR(InputData[[#This Row],[DATE]])</f>
        <v>2021</v>
      </c>
    </row>
    <row r="249" spans="1:17"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ID]],MasterData[],2,0)</f>
        <v>Product44</v>
      </c>
      <c r="J249" t="str">
        <f>VLOOKUP(InputData[[#This Row],[PRODUCT ID]],MasterData[],4,0)</f>
        <v>Kg</v>
      </c>
      <c r="K249" s="8">
        <f>VLOOKUP(InputData[[#This Row],[PRODUCT ID]],MasterData[],5,0)</f>
        <v>76</v>
      </c>
      <c r="L249" s="8">
        <f>VLOOKUP(InputData[[#This Row],[PRODUCT ID]],MasterData[],6,0)</f>
        <v>82.08</v>
      </c>
      <c r="M249" s="8">
        <f>InputData[[#This Row],[BUYING PRIZE]]*InputData[[#This Row],[QUANTITY]]</f>
        <v>1064</v>
      </c>
      <c r="N249" s="8">
        <f>InputData[[#This Row],[SELLING PRICE]]*InputData[[#This Row],[QUANTITY]]*(1-InputData[[#This Row],[DISCOUNT %]])</f>
        <v>1149.1199999999999</v>
      </c>
      <c r="O249">
        <f>DAY(InputData[[#This Row],[DATE]])</f>
        <v>8</v>
      </c>
      <c r="P249" t="str">
        <f>TEXT(InputData[[#This Row],[DATE]],"mmm")</f>
        <v>Dec</v>
      </c>
      <c r="Q249">
        <f>YEAR(InputData[[#This Row],[DATE]])</f>
        <v>2021</v>
      </c>
    </row>
    <row r="250" spans="1:17"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ID]],MasterData[],2,0)</f>
        <v>Product42</v>
      </c>
      <c r="J250" t="str">
        <f>VLOOKUP(InputData[[#This Row],[PRODUCT ID]],MasterData[],4,0)</f>
        <v>Ft</v>
      </c>
      <c r="K250" s="8">
        <f>VLOOKUP(InputData[[#This Row],[PRODUCT ID]],MasterData[],5,0)</f>
        <v>120</v>
      </c>
      <c r="L250" s="8">
        <f>VLOOKUP(InputData[[#This Row],[PRODUCT ID]],MasterData[],6,0)</f>
        <v>162</v>
      </c>
      <c r="M250" s="8">
        <f>InputData[[#This Row],[BUYING PRIZE]]*InputData[[#This Row],[QUANTITY]]</f>
        <v>480</v>
      </c>
      <c r="N250" s="8">
        <f>InputData[[#This Row],[SELLING PRICE]]*InputData[[#This Row],[QUANTITY]]*(1-InputData[[#This Row],[DISCOUNT %]])</f>
        <v>648</v>
      </c>
      <c r="O250">
        <f>DAY(InputData[[#This Row],[DATE]])</f>
        <v>14</v>
      </c>
      <c r="P250" t="str">
        <f>TEXT(InputData[[#This Row],[DATE]],"mmm")</f>
        <v>Dec</v>
      </c>
      <c r="Q250">
        <f>YEAR(InputData[[#This Row],[DATE]])</f>
        <v>2021</v>
      </c>
    </row>
    <row r="251" spans="1:17"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ID]],MasterData[],2,0)</f>
        <v>Product03</v>
      </c>
      <c r="J251" t="str">
        <f>VLOOKUP(InputData[[#This Row],[PRODUCT ID]],MasterData[],4,0)</f>
        <v>Kg</v>
      </c>
      <c r="K251" s="8">
        <f>VLOOKUP(InputData[[#This Row],[PRODUCT ID]],MasterData[],5,0)</f>
        <v>71</v>
      </c>
      <c r="L251" s="8">
        <f>VLOOKUP(InputData[[#This Row],[PRODUCT ID]],MasterData[],6,0)</f>
        <v>80.94</v>
      </c>
      <c r="M251" s="8">
        <f>InputData[[#This Row],[BUYING PRIZE]]*InputData[[#This Row],[QUANTITY]]</f>
        <v>142</v>
      </c>
      <c r="N251" s="8">
        <f>InputData[[#This Row],[SELLING PRICE]]*InputData[[#This Row],[QUANTITY]]*(1-InputData[[#This Row],[DISCOUNT %]])</f>
        <v>161.88</v>
      </c>
      <c r="O251">
        <f>DAY(InputData[[#This Row],[DATE]])</f>
        <v>18</v>
      </c>
      <c r="P251" t="str">
        <f>TEXT(InputData[[#This Row],[DATE]],"mmm")</f>
        <v>Dec</v>
      </c>
      <c r="Q251">
        <f>YEAR(InputData[[#This Row],[DATE]])</f>
        <v>2021</v>
      </c>
    </row>
    <row r="252" spans="1:17"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ID]],MasterData[],2,0)</f>
        <v>Product22</v>
      </c>
      <c r="J252" t="str">
        <f>VLOOKUP(InputData[[#This Row],[PRODUCT ID]],MasterData[],4,0)</f>
        <v>Ft</v>
      </c>
      <c r="K252" s="8">
        <f>VLOOKUP(InputData[[#This Row],[PRODUCT ID]],MasterData[],5,0)</f>
        <v>121</v>
      </c>
      <c r="L252" s="8">
        <f>VLOOKUP(InputData[[#This Row],[PRODUCT ID]],MasterData[],6,0)</f>
        <v>141.57</v>
      </c>
      <c r="M252" s="8">
        <f>InputData[[#This Row],[BUYING PRIZE]]*InputData[[#This Row],[QUANTITY]]</f>
        <v>968</v>
      </c>
      <c r="N252" s="8">
        <f>InputData[[#This Row],[SELLING PRICE]]*InputData[[#This Row],[QUANTITY]]*(1-InputData[[#This Row],[DISCOUNT %]])</f>
        <v>1132.56</v>
      </c>
      <c r="O252">
        <f>DAY(InputData[[#This Row],[DATE]])</f>
        <v>18</v>
      </c>
      <c r="P252" t="str">
        <f>TEXT(InputData[[#This Row],[DATE]],"mmm")</f>
        <v>Dec</v>
      </c>
      <c r="Q252">
        <f>YEAR(InputData[[#This Row],[DATE]])</f>
        <v>2021</v>
      </c>
    </row>
    <row r="253" spans="1:17"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ID]],MasterData[],2,0)</f>
        <v>Product23</v>
      </c>
      <c r="J253" t="str">
        <f>VLOOKUP(InputData[[#This Row],[PRODUCT ID]],MasterData[],4,0)</f>
        <v>Ft</v>
      </c>
      <c r="K253" s="8">
        <f>VLOOKUP(InputData[[#This Row],[PRODUCT ID]],MasterData[],5,0)</f>
        <v>141</v>
      </c>
      <c r="L253" s="8">
        <f>VLOOKUP(InputData[[#This Row],[PRODUCT ID]],MasterData[],6,0)</f>
        <v>149.46</v>
      </c>
      <c r="M253" s="8">
        <f>InputData[[#This Row],[BUYING PRIZE]]*InputData[[#This Row],[QUANTITY]]</f>
        <v>1692</v>
      </c>
      <c r="N253" s="8">
        <f>InputData[[#This Row],[SELLING PRICE]]*InputData[[#This Row],[QUANTITY]]*(1-InputData[[#This Row],[DISCOUNT %]])</f>
        <v>1793.52</v>
      </c>
      <c r="O253">
        <f>DAY(InputData[[#This Row],[DATE]])</f>
        <v>19</v>
      </c>
      <c r="P253" t="str">
        <f>TEXT(InputData[[#This Row],[DATE]],"mmm")</f>
        <v>Dec</v>
      </c>
      <c r="Q253">
        <f>YEAR(InputData[[#This Row],[DATE]])</f>
        <v>2021</v>
      </c>
    </row>
    <row r="254" spans="1:17"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ID]],MasterData[],2,0)</f>
        <v>Product29</v>
      </c>
      <c r="J254" t="str">
        <f>VLOOKUP(InputData[[#This Row],[PRODUCT ID]],MasterData[],4,0)</f>
        <v>Lt</v>
      </c>
      <c r="K254" s="8">
        <f>VLOOKUP(InputData[[#This Row],[PRODUCT ID]],MasterData[],5,0)</f>
        <v>47</v>
      </c>
      <c r="L254" s="8">
        <f>VLOOKUP(InputData[[#This Row],[PRODUCT ID]],MasterData[],6,0)</f>
        <v>53.11</v>
      </c>
      <c r="M254" s="8">
        <f>InputData[[#This Row],[BUYING PRIZE]]*InputData[[#This Row],[QUANTITY]]</f>
        <v>141</v>
      </c>
      <c r="N254" s="8">
        <f>InputData[[#This Row],[SELLING PRICE]]*InputData[[#This Row],[QUANTITY]]*(1-InputData[[#This Row],[DISCOUNT %]])</f>
        <v>159.32999999999998</v>
      </c>
      <c r="O254">
        <f>DAY(InputData[[#This Row],[DATE]])</f>
        <v>19</v>
      </c>
      <c r="P254" t="str">
        <f>TEXT(InputData[[#This Row],[DATE]],"mmm")</f>
        <v>Dec</v>
      </c>
      <c r="Q254">
        <f>YEAR(InputData[[#This Row],[DATE]])</f>
        <v>2021</v>
      </c>
    </row>
    <row r="255" spans="1:17"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ID]],MasterData[],2,0)</f>
        <v>Product11</v>
      </c>
      <c r="J255" t="str">
        <f>VLOOKUP(InputData[[#This Row],[PRODUCT ID]],MasterData[],4,0)</f>
        <v>Lt</v>
      </c>
      <c r="K255" s="8">
        <f>VLOOKUP(InputData[[#This Row],[PRODUCT ID]],MasterData[],5,0)</f>
        <v>44</v>
      </c>
      <c r="L255" s="8">
        <f>VLOOKUP(InputData[[#This Row],[PRODUCT ID]],MasterData[],6,0)</f>
        <v>48.4</v>
      </c>
      <c r="M255" s="8">
        <f>InputData[[#This Row],[BUYING PRIZE]]*InputData[[#This Row],[QUANTITY]]</f>
        <v>440</v>
      </c>
      <c r="N255" s="8">
        <f>InputData[[#This Row],[SELLING PRICE]]*InputData[[#This Row],[QUANTITY]]*(1-InputData[[#This Row],[DISCOUNT %]])</f>
        <v>484</v>
      </c>
      <c r="O255">
        <f>DAY(InputData[[#This Row],[DATE]])</f>
        <v>19</v>
      </c>
      <c r="P255" t="str">
        <f>TEXT(InputData[[#This Row],[DATE]],"mmm")</f>
        <v>Dec</v>
      </c>
      <c r="Q255">
        <f>YEAR(InputData[[#This Row],[DATE]])</f>
        <v>2021</v>
      </c>
    </row>
    <row r="256" spans="1:17"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ID]],MasterData[],2,0)</f>
        <v>Product12</v>
      </c>
      <c r="J256" t="str">
        <f>VLOOKUP(InputData[[#This Row],[PRODUCT ID]],MasterData[],4,0)</f>
        <v>Kg</v>
      </c>
      <c r="K256" s="8">
        <f>VLOOKUP(InputData[[#This Row],[PRODUCT ID]],MasterData[],5,0)</f>
        <v>73</v>
      </c>
      <c r="L256" s="8">
        <f>VLOOKUP(InputData[[#This Row],[PRODUCT ID]],MasterData[],6,0)</f>
        <v>94.17</v>
      </c>
      <c r="M256" s="8">
        <f>InputData[[#This Row],[BUYING PRIZE]]*InputData[[#This Row],[QUANTITY]]</f>
        <v>1022</v>
      </c>
      <c r="N256" s="8">
        <f>InputData[[#This Row],[SELLING PRICE]]*InputData[[#This Row],[QUANTITY]]*(1-InputData[[#This Row],[DISCOUNT %]])</f>
        <v>1318.38</v>
      </c>
      <c r="O256">
        <f>DAY(InputData[[#This Row],[DATE]])</f>
        <v>20</v>
      </c>
      <c r="P256" t="str">
        <f>TEXT(InputData[[#This Row],[DATE]],"mmm")</f>
        <v>Dec</v>
      </c>
      <c r="Q256">
        <f>YEAR(InputData[[#This Row],[DATE]])</f>
        <v>2021</v>
      </c>
    </row>
    <row r="257" spans="1:17"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ID]],MasterData[],2,0)</f>
        <v>Product26</v>
      </c>
      <c r="J257" t="str">
        <f>VLOOKUP(InputData[[#This Row],[PRODUCT ID]],MasterData[],4,0)</f>
        <v>No.</v>
      </c>
      <c r="K257" s="8">
        <f>VLOOKUP(InputData[[#This Row],[PRODUCT ID]],MasterData[],5,0)</f>
        <v>18</v>
      </c>
      <c r="L257" s="8">
        <f>VLOOKUP(InputData[[#This Row],[PRODUCT ID]],MasterData[],6,0)</f>
        <v>24.66</v>
      </c>
      <c r="M257" s="8">
        <f>InputData[[#This Row],[BUYING PRIZE]]*InputData[[#This Row],[QUANTITY]]</f>
        <v>180</v>
      </c>
      <c r="N257" s="8">
        <f>InputData[[#This Row],[SELLING PRICE]]*InputData[[#This Row],[QUANTITY]]*(1-InputData[[#This Row],[DISCOUNT %]])</f>
        <v>246.6</v>
      </c>
      <c r="O257">
        <f>DAY(InputData[[#This Row],[DATE]])</f>
        <v>21</v>
      </c>
      <c r="P257" t="str">
        <f>TEXT(InputData[[#This Row],[DATE]],"mmm")</f>
        <v>Dec</v>
      </c>
      <c r="Q257">
        <f>YEAR(InputData[[#This Row],[DATE]])</f>
        <v>2021</v>
      </c>
    </row>
    <row r="258" spans="1:17"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ID]],MasterData[],2,0)</f>
        <v>Product42</v>
      </c>
      <c r="J258" t="str">
        <f>VLOOKUP(InputData[[#This Row],[PRODUCT ID]],MasterData[],4,0)</f>
        <v>Ft</v>
      </c>
      <c r="K258" s="8">
        <f>VLOOKUP(InputData[[#This Row],[PRODUCT ID]],MasterData[],5,0)</f>
        <v>120</v>
      </c>
      <c r="L258" s="8">
        <f>VLOOKUP(InputData[[#This Row],[PRODUCT ID]],MasterData[],6,0)</f>
        <v>162</v>
      </c>
      <c r="M258" s="8">
        <f>InputData[[#This Row],[BUYING PRIZE]]*InputData[[#This Row],[QUANTITY]]</f>
        <v>960</v>
      </c>
      <c r="N258" s="8">
        <f>InputData[[#This Row],[SELLING PRICE]]*InputData[[#This Row],[QUANTITY]]*(1-InputData[[#This Row],[DISCOUNT %]])</f>
        <v>1296</v>
      </c>
      <c r="O258">
        <f>DAY(InputData[[#This Row],[DATE]])</f>
        <v>24</v>
      </c>
      <c r="P258" t="str">
        <f>TEXT(InputData[[#This Row],[DATE]],"mmm")</f>
        <v>Dec</v>
      </c>
      <c r="Q258">
        <f>YEAR(InputData[[#This Row],[DATE]])</f>
        <v>2021</v>
      </c>
    </row>
    <row r="259" spans="1:17"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ID]],MasterData[],2,0)</f>
        <v>Product36</v>
      </c>
      <c r="J259" t="str">
        <f>VLOOKUP(InputData[[#This Row],[PRODUCT ID]],MasterData[],4,0)</f>
        <v>Kg</v>
      </c>
      <c r="K259" s="8">
        <f>VLOOKUP(InputData[[#This Row],[PRODUCT ID]],MasterData[],5,0)</f>
        <v>90</v>
      </c>
      <c r="L259" s="8">
        <f>VLOOKUP(InputData[[#This Row],[PRODUCT ID]],MasterData[],6,0)</f>
        <v>96.3</v>
      </c>
      <c r="M259" s="8">
        <f>InputData[[#This Row],[BUYING PRIZE]]*InputData[[#This Row],[QUANTITY]]</f>
        <v>720</v>
      </c>
      <c r="N259" s="8">
        <f>InputData[[#This Row],[SELLING PRICE]]*InputData[[#This Row],[QUANTITY]]*(1-InputData[[#This Row],[DISCOUNT %]])</f>
        <v>770.4</v>
      </c>
      <c r="O259">
        <f>DAY(InputData[[#This Row],[DATE]])</f>
        <v>24</v>
      </c>
      <c r="P259" t="str">
        <f>TEXT(InputData[[#This Row],[DATE]],"mmm")</f>
        <v>Dec</v>
      </c>
      <c r="Q259">
        <f>YEAR(InputData[[#This Row],[DATE]])</f>
        <v>2021</v>
      </c>
    </row>
    <row r="260" spans="1:17"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ID]],MasterData[],2,0)</f>
        <v>Product41</v>
      </c>
      <c r="J260" t="str">
        <f>VLOOKUP(InputData[[#This Row],[PRODUCT ID]],MasterData[],4,0)</f>
        <v>Ft</v>
      </c>
      <c r="K260" s="8">
        <f>VLOOKUP(InputData[[#This Row],[PRODUCT ID]],MasterData[],5,0)</f>
        <v>138</v>
      </c>
      <c r="L260" s="8">
        <f>VLOOKUP(InputData[[#This Row],[PRODUCT ID]],MasterData[],6,0)</f>
        <v>173.88</v>
      </c>
      <c r="M260" s="8">
        <f>InputData[[#This Row],[BUYING PRIZE]]*InputData[[#This Row],[QUANTITY]]</f>
        <v>1932</v>
      </c>
      <c r="N260" s="8">
        <f>InputData[[#This Row],[SELLING PRICE]]*InputData[[#This Row],[QUANTITY]]*(1-InputData[[#This Row],[DISCOUNT %]])</f>
        <v>2434.3199999999997</v>
      </c>
      <c r="O260">
        <f>DAY(InputData[[#This Row],[DATE]])</f>
        <v>26</v>
      </c>
      <c r="P260" t="str">
        <f>TEXT(InputData[[#This Row],[DATE]],"mmm")</f>
        <v>Dec</v>
      </c>
      <c r="Q260">
        <f>YEAR(InputData[[#This Row],[DATE]])</f>
        <v>2021</v>
      </c>
    </row>
    <row r="261" spans="1:17"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ID]],MasterData[],2,0)</f>
        <v>Product29</v>
      </c>
      <c r="J261" t="str">
        <f>VLOOKUP(InputData[[#This Row],[PRODUCT ID]],MasterData[],4,0)</f>
        <v>Lt</v>
      </c>
      <c r="K261" s="8">
        <f>VLOOKUP(InputData[[#This Row],[PRODUCT ID]],MasterData[],5,0)</f>
        <v>47</v>
      </c>
      <c r="L261" s="8">
        <f>VLOOKUP(InputData[[#This Row],[PRODUCT ID]],MasterData[],6,0)</f>
        <v>53.11</v>
      </c>
      <c r="M261" s="8">
        <f>InputData[[#This Row],[BUYING PRIZE]]*InputData[[#This Row],[QUANTITY]]</f>
        <v>658</v>
      </c>
      <c r="N261" s="8">
        <f>InputData[[#This Row],[SELLING PRICE]]*InputData[[#This Row],[QUANTITY]]*(1-InputData[[#This Row],[DISCOUNT %]])</f>
        <v>743.54</v>
      </c>
      <c r="O261">
        <f>DAY(InputData[[#This Row],[DATE]])</f>
        <v>27</v>
      </c>
      <c r="P261" t="str">
        <f>TEXT(InputData[[#This Row],[DATE]],"mmm")</f>
        <v>Dec</v>
      </c>
      <c r="Q261">
        <f>YEAR(InputData[[#This Row],[DATE]])</f>
        <v>2021</v>
      </c>
    </row>
    <row r="262" spans="1:17"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ID]],MasterData[],2,0)</f>
        <v>Product29</v>
      </c>
      <c r="J262" t="str">
        <f>VLOOKUP(InputData[[#This Row],[PRODUCT ID]],MasterData[],4,0)</f>
        <v>Lt</v>
      </c>
      <c r="K262" s="8">
        <f>VLOOKUP(InputData[[#This Row],[PRODUCT ID]],MasterData[],5,0)</f>
        <v>47</v>
      </c>
      <c r="L262" s="8">
        <f>VLOOKUP(InputData[[#This Row],[PRODUCT ID]],MasterData[],6,0)</f>
        <v>53.11</v>
      </c>
      <c r="M262" s="8">
        <f>InputData[[#This Row],[BUYING PRIZE]]*InputData[[#This Row],[QUANTITY]]</f>
        <v>282</v>
      </c>
      <c r="N262" s="8">
        <f>InputData[[#This Row],[SELLING PRICE]]*InputData[[#This Row],[QUANTITY]]*(1-InputData[[#This Row],[DISCOUNT %]])</f>
        <v>318.65999999999997</v>
      </c>
      <c r="O262">
        <f>DAY(InputData[[#This Row],[DATE]])</f>
        <v>28</v>
      </c>
      <c r="P262" t="str">
        <f>TEXT(InputData[[#This Row],[DATE]],"mmm")</f>
        <v>Dec</v>
      </c>
      <c r="Q262">
        <f>YEAR(InputData[[#This Row],[DATE]])</f>
        <v>2021</v>
      </c>
    </row>
    <row r="263" spans="1:17"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ID]],MasterData[],2,0)</f>
        <v>Product10</v>
      </c>
      <c r="J263" t="str">
        <f>VLOOKUP(InputData[[#This Row],[PRODUCT ID]],MasterData[],4,0)</f>
        <v>Ft</v>
      </c>
      <c r="K263" s="8">
        <f>VLOOKUP(InputData[[#This Row],[PRODUCT ID]],MasterData[],5,0)</f>
        <v>148</v>
      </c>
      <c r="L263" s="8">
        <f>VLOOKUP(InputData[[#This Row],[PRODUCT ID]],MasterData[],6,0)</f>
        <v>164.28</v>
      </c>
      <c r="M263" s="8">
        <f>InputData[[#This Row],[BUYING PRIZE]]*InputData[[#This Row],[QUANTITY]]</f>
        <v>1924</v>
      </c>
      <c r="N263" s="8">
        <f>InputData[[#This Row],[SELLING PRICE]]*InputData[[#This Row],[QUANTITY]]*(1-InputData[[#This Row],[DISCOUNT %]])</f>
        <v>2135.64</v>
      </c>
      <c r="O263">
        <f>DAY(InputData[[#This Row],[DATE]])</f>
        <v>30</v>
      </c>
      <c r="P263" t="str">
        <f>TEXT(InputData[[#This Row],[DATE]],"mmm")</f>
        <v>Dec</v>
      </c>
      <c r="Q263">
        <f>YEAR(InputData[[#This Row],[DATE]])</f>
        <v>2021</v>
      </c>
    </row>
    <row r="264" spans="1:17"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ID]],MasterData[],2,0)</f>
        <v>Product22</v>
      </c>
      <c r="J264" t="str">
        <f>VLOOKUP(InputData[[#This Row],[PRODUCT ID]],MasterData[],4,0)</f>
        <v>Ft</v>
      </c>
      <c r="K264" s="8">
        <f>VLOOKUP(InputData[[#This Row],[PRODUCT ID]],MasterData[],5,0)</f>
        <v>121</v>
      </c>
      <c r="L264" s="8">
        <f>VLOOKUP(InputData[[#This Row],[PRODUCT ID]],MasterData[],6,0)</f>
        <v>141.57</v>
      </c>
      <c r="M264" s="8">
        <f>InputData[[#This Row],[BUYING PRIZE]]*InputData[[#This Row],[QUANTITY]]</f>
        <v>121</v>
      </c>
      <c r="N264" s="8">
        <f>InputData[[#This Row],[SELLING PRICE]]*InputData[[#This Row],[QUANTITY]]*(1-InputData[[#This Row],[DISCOUNT %]])</f>
        <v>141.57</v>
      </c>
      <c r="O264">
        <f>DAY(InputData[[#This Row],[DATE]])</f>
        <v>1</v>
      </c>
      <c r="P264" t="str">
        <f>TEXT(InputData[[#This Row],[DATE]],"mmm")</f>
        <v>Jan</v>
      </c>
      <c r="Q264">
        <f>YEAR(InputData[[#This Row],[DATE]])</f>
        <v>2022</v>
      </c>
    </row>
    <row r="265" spans="1:17"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ID]],MasterData[],2,0)</f>
        <v>Product10</v>
      </c>
      <c r="J265" t="str">
        <f>VLOOKUP(InputData[[#This Row],[PRODUCT ID]],MasterData[],4,0)</f>
        <v>Ft</v>
      </c>
      <c r="K265" s="8">
        <f>VLOOKUP(InputData[[#This Row],[PRODUCT ID]],MasterData[],5,0)</f>
        <v>148</v>
      </c>
      <c r="L265" s="8">
        <f>VLOOKUP(InputData[[#This Row],[PRODUCT ID]],MasterData[],6,0)</f>
        <v>164.28</v>
      </c>
      <c r="M265" s="8">
        <f>InputData[[#This Row],[BUYING PRIZE]]*InputData[[#This Row],[QUANTITY]]</f>
        <v>1036</v>
      </c>
      <c r="N265" s="8">
        <f>InputData[[#This Row],[SELLING PRICE]]*InputData[[#This Row],[QUANTITY]]*(1-InputData[[#This Row],[DISCOUNT %]])</f>
        <v>1149.96</v>
      </c>
      <c r="O265">
        <f>DAY(InputData[[#This Row],[DATE]])</f>
        <v>2</v>
      </c>
      <c r="P265" t="str">
        <f>TEXT(InputData[[#This Row],[DATE]],"mmm")</f>
        <v>Jan</v>
      </c>
      <c r="Q265">
        <f>YEAR(InputData[[#This Row],[DATE]])</f>
        <v>2022</v>
      </c>
    </row>
    <row r="266" spans="1:17"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ID]],MasterData[],2,0)</f>
        <v>Product15</v>
      </c>
      <c r="J266" t="str">
        <f>VLOOKUP(InputData[[#This Row],[PRODUCT ID]],MasterData[],4,0)</f>
        <v>No.</v>
      </c>
      <c r="K266" s="8">
        <f>VLOOKUP(InputData[[#This Row],[PRODUCT ID]],MasterData[],5,0)</f>
        <v>12</v>
      </c>
      <c r="L266" s="8">
        <f>VLOOKUP(InputData[[#This Row],[PRODUCT ID]],MasterData[],6,0)</f>
        <v>15.719999999999999</v>
      </c>
      <c r="M266" s="8">
        <f>InputData[[#This Row],[BUYING PRIZE]]*InputData[[#This Row],[QUANTITY]]</f>
        <v>24</v>
      </c>
      <c r="N266" s="8">
        <f>InputData[[#This Row],[SELLING PRICE]]*InputData[[#This Row],[QUANTITY]]*(1-InputData[[#This Row],[DISCOUNT %]])</f>
        <v>31.439999999999998</v>
      </c>
      <c r="O266">
        <f>DAY(InputData[[#This Row],[DATE]])</f>
        <v>2</v>
      </c>
      <c r="P266" t="str">
        <f>TEXT(InputData[[#This Row],[DATE]],"mmm")</f>
        <v>Jan</v>
      </c>
      <c r="Q266">
        <f>YEAR(InputData[[#This Row],[DATE]])</f>
        <v>2022</v>
      </c>
    </row>
    <row r="267" spans="1:17"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ID]],MasterData[],2,0)</f>
        <v>Product33</v>
      </c>
      <c r="J267" t="str">
        <f>VLOOKUP(InputData[[#This Row],[PRODUCT ID]],MasterData[],4,0)</f>
        <v>Kg</v>
      </c>
      <c r="K267" s="8">
        <f>VLOOKUP(InputData[[#This Row],[PRODUCT ID]],MasterData[],5,0)</f>
        <v>95</v>
      </c>
      <c r="L267" s="8">
        <f>VLOOKUP(InputData[[#This Row],[PRODUCT ID]],MasterData[],6,0)</f>
        <v>119.7</v>
      </c>
      <c r="M267" s="8">
        <f>InputData[[#This Row],[BUYING PRIZE]]*InputData[[#This Row],[QUANTITY]]</f>
        <v>95</v>
      </c>
      <c r="N267" s="8">
        <f>InputData[[#This Row],[SELLING PRICE]]*InputData[[#This Row],[QUANTITY]]*(1-InputData[[#This Row],[DISCOUNT %]])</f>
        <v>119.7</v>
      </c>
      <c r="O267">
        <f>DAY(InputData[[#This Row],[DATE]])</f>
        <v>2</v>
      </c>
      <c r="P267" t="str">
        <f>TEXT(InputData[[#This Row],[DATE]],"mmm")</f>
        <v>Jan</v>
      </c>
      <c r="Q267">
        <f>YEAR(InputData[[#This Row],[DATE]])</f>
        <v>2022</v>
      </c>
    </row>
    <row r="268" spans="1:17"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ID]],MasterData[],2,0)</f>
        <v>Product43</v>
      </c>
      <c r="J268" t="str">
        <f>VLOOKUP(InputData[[#This Row],[PRODUCT ID]],MasterData[],4,0)</f>
        <v>Kg</v>
      </c>
      <c r="K268" s="8">
        <f>VLOOKUP(InputData[[#This Row],[PRODUCT ID]],MasterData[],5,0)</f>
        <v>67</v>
      </c>
      <c r="L268" s="8">
        <f>VLOOKUP(InputData[[#This Row],[PRODUCT ID]],MasterData[],6,0)</f>
        <v>83.08</v>
      </c>
      <c r="M268" s="8">
        <f>InputData[[#This Row],[BUYING PRIZE]]*InputData[[#This Row],[QUANTITY]]</f>
        <v>603</v>
      </c>
      <c r="N268" s="8">
        <f>InputData[[#This Row],[SELLING PRICE]]*InputData[[#This Row],[QUANTITY]]*(1-InputData[[#This Row],[DISCOUNT %]])</f>
        <v>747.72</v>
      </c>
      <c r="O268">
        <f>DAY(InputData[[#This Row],[DATE]])</f>
        <v>3</v>
      </c>
      <c r="P268" t="str">
        <f>TEXT(InputData[[#This Row],[DATE]],"mmm")</f>
        <v>Jan</v>
      </c>
      <c r="Q268">
        <f>YEAR(InputData[[#This Row],[DATE]])</f>
        <v>2022</v>
      </c>
    </row>
    <row r="269" spans="1:17"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ID]],MasterData[],2,0)</f>
        <v>Product12</v>
      </c>
      <c r="J269" t="str">
        <f>VLOOKUP(InputData[[#This Row],[PRODUCT ID]],MasterData[],4,0)</f>
        <v>Kg</v>
      </c>
      <c r="K269" s="8">
        <f>VLOOKUP(InputData[[#This Row],[PRODUCT ID]],MasterData[],5,0)</f>
        <v>73</v>
      </c>
      <c r="L269" s="8">
        <f>VLOOKUP(InputData[[#This Row],[PRODUCT ID]],MasterData[],6,0)</f>
        <v>94.17</v>
      </c>
      <c r="M269" s="8">
        <f>InputData[[#This Row],[BUYING PRIZE]]*InputData[[#This Row],[QUANTITY]]</f>
        <v>584</v>
      </c>
      <c r="N269" s="8">
        <f>InputData[[#This Row],[SELLING PRICE]]*InputData[[#This Row],[QUANTITY]]*(1-InputData[[#This Row],[DISCOUNT %]])</f>
        <v>753.36</v>
      </c>
      <c r="O269">
        <f>DAY(InputData[[#This Row],[DATE]])</f>
        <v>4</v>
      </c>
      <c r="P269" t="str">
        <f>TEXT(InputData[[#This Row],[DATE]],"mmm")</f>
        <v>Jan</v>
      </c>
      <c r="Q269">
        <f>YEAR(InputData[[#This Row],[DATE]])</f>
        <v>2022</v>
      </c>
    </row>
    <row r="270" spans="1:17"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ID]],MasterData[],2,0)</f>
        <v>Product29</v>
      </c>
      <c r="J270" t="str">
        <f>VLOOKUP(InputData[[#This Row],[PRODUCT ID]],MasterData[],4,0)</f>
        <v>Lt</v>
      </c>
      <c r="K270" s="8">
        <f>VLOOKUP(InputData[[#This Row],[PRODUCT ID]],MasterData[],5,0)</f>
        <v>47</v>
      </c>
      <c r="L270" s="8">
        <f>VLOOKUP(InputData[[#This Row],[PRODUCT ID]],MasterData[],6,0)</f>
        <v>53.11</v>
      </c>
      <c r="M270" s="8">
        <f>InputData[[#This Row],[BUYING PRIZE]]*InputData[[#This Row],[QUANTITY]]</f>
        <v>47</v>
      </c>
      <c r="N270" s="8">
        <f>InputData[[#This Row],[SELLING PRICE]]*InputData[[#This Row],[QUANTITY]]*(1-InputData[[#This Row],[DISCOUNT %]])</f>
        <v>53.11</v>
      </c>
      <c r="O270">
        <f>DAY(InputData[[#This Row],[DATE]])</f>
        <v>4</v>
      </c>
      <c r="P270" t="str">
        <f>TEXT(InputData[[#This Row],[DATE]],"mmm")</f>
        <v>Jan</v>
      </c>
      <c r="Q270">
        <f>YEAR(InputData[[#This Row],[DATE]])</f>
        <v>2022</v>
      </c>
    </row>
    <row r="271" spans="1:17"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ID]],MasterData[],2,0)</f>
        <v>Product32</v>
      </c>
      <c r="J271" t="str">
        <f>VLOOKUP(InputData[[#This Row],[PRODUCT ID]],MasterData[],4,0)</f>
        <v>Kg</v>
      </c>
      <c r="K271" s="8">
        <f>VLOOKUP(InputData[[#This Row],[PRODUCT ID]],MasterData[],5,0)</f>
        <v>89</v>
      </c>
      <c r="L271" s="8">
        <f>VLOOKUP(InputData[[#This Row],[PRODUCT ID]],MasterData[],6,0)</f>
        <v>117.48</v>
      </c>
      <c r="M271" s="8">
        <f>InputData[[#This Row],[BUYING PRIZE]]*InputData[[#This Row],[QUANTITY]]</f>
        <v>1068</v>
      </c>
      <c r="N271" s="8">
        <f>InputData[[#This Row],[SELLING PRICE]]*InputData[[#This Row],[QUANTITY]]*(1-InputData[[#This Row],[DISCOUNT %]])</f>
        <v>1409.76</v>
      </c>
      <c r="O271">
        <f>DAY(InputData[[#This Row],[DATE]])</f>
        <v>9</v>
      </c>
      <c r="P271" t="str">
        <f>TEXT(InputData[[#This Row],[DATE]],"mmm")</f>
        <v>Jan</v>
      </c>
      <c r="Q271">
        <f>YEAR(InputData[[#This Row],[DATE]])</f>
        <v>2022</v>
      </c>
    </row>
    <row r="272" spans="1:17"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ID]],MasterData[],2,0)</f>
        <v>Product34</v>
      </c>
      <c r="J272" t="str">
        <f>VLOOKUP(InputData[[#This Row],[PRODUCT ID]],MasterData[],4,0)</f>
        <v>Lt</v>
      </c>
      <c r="K272" s="8">
        <f>VLOOKUP(InputData[[#This Row],[PRODUCT ID]],MasterData[],5,0)</f>
        <v>55</v>
      </c>
      <c r="L272" s="8">
        <f>VLOOKUP(InputData[[#This Row],[PRODUCT ID]],MasterData[],6,0)</f>
        <v>58.3</v>
      </c>
      <c r="M272" s="8">
        <f>InputData[[#This Row],[BUYING PRIZE]]*InputData[[#This Row],[QUANTITY]]</f>
        <v>770</v>
      </c>
      <c r="N272" s="8">
        <f>InputData[[#This Row],[SELLING PRICE]]*InputData[[#This Row],[QUANTITY]]*(1-InputData[[#This Row],[DISCOUNT %]])</f>
        <v>816.19999999999993</v>
      </c>
      <c r="O272">
        <f>DAY(InputData[[#This Row],[DATE]])</f>
        <v>10</v>
      </c>
      <c r="P272" t="str">
        <f>TEXT(InputData[[#This Row],[DATE]],"mmm")</f>
        <v>Jan</v>
      </c>
      <c r="Q272">
        <f>YEAR(InputData[[#This Row],[DATE]])</f>
        <v>2022</v>
      </c>
    </row>
    <row r="273" spans="1:17"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ID]],MasterData[],2,0)</f>
        <v>Product32</v>
      </c>
      <c r="J273" t="str">
        <f>VLOOKUP(InputData[[#This Row],[PRODUCT ID]],MasterData[],4,0)</f>
        <v>Kg</v>
      </c>
      <c r="K273" s="8">
        <f>VLOOKUP(InputData[[#This Row],[PRODUCT ID]],MasterData[],5,0)</f>
        <v>89</v>
      </c>
      <c r="L273" s="8">
        <f>VLOOKUP(InputData[[#This Row],[PRODUCT ID]],MasterData[],6,0)</f>
        <v>117.48</v>
      </c>
      <c r="M273" s="8">
        <f>InputData[[#This Row],[BUYING PRIZE]]*InputData[[#This Row],[QUANTITY]]</f>
        <v>178</v>
      </c>
      <c r="N273" s="8">
        <f>InputData[[#This Row],[SELLING PRICE]]*InputData[[#This Row],[QUANTITY]]*(1-InputData[[#This Row],[DISCOUNT %]])</f>
        <v>234.96</v>
      </c>
      <c r="O273">
        <f>DAY(InputData[[#This Row],[DATE]])</f>
        <v>11</v>
      </c>
      <c r="P273" t="str">
        <f>TEXT(InputData[[#This Row],[DATE]],"mmm")</f>
        <v>Jan</v>
      </c>
      <c r="Q273">
        <f>YEAR(InputData[[#This Row],[DATE]])</f>
        <v>2022</v>
      </c>
    </row>
    <row r="274" spans="1:17"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ID]],MasterData[],2,0)</f>
        <v>Product19</v>
      </c>
      <c r="J274" t="str">
        <f>VLOOKUP(InputData[[#This Row],[PRODUCT ID]],MasterData[],4,0)</f>
        <v>Ft</v>
      </c>
      <c r="K274" s="8">
        <f>VLOOKUP(InputData[[#This Row],[PRODUCT ID]],MasterData[],5,0)</f>
        <v>150</v>
      </c>
      <c r="L274" s="8">
        <f>VLOOKUP(InputData[[#This Row],[PRODUCT ID]],MasterData[],6,0)</f>
        <v>210</v>
      </c>
      <c r="M274" s="8">
        <f>InputData[[#This Row],[BUYING PRIZE]]*InputData[[#This Row],[QUANTITY]]</f>
        <v>900</v>
      </c>
      <c r="N274" s="8">
        <f>InputData[[#This Row],[SELLING PRICE]]*InputData[[#This Row],[QUANTITY]]*(1-InputData[[#This Row],[DISCOUNT %]])</f>
        <v>1260</v>
      </c>
      <c r="O274">
        <f>DAY(InputData[[#This Row],[DATE]])</f>
        <v>13</v>
      </c>
      <c r="P274" t="str">
        <f>TEXT(InputData[[#This Row],[DATE]],"mmm")</f>
        <v>Jan</v>
      </c>
      <c r="Q274">
        <f>YEAR(InputData[[#This Row],[DATE]])</f>
        <v>2022</v>
      </c>
    </row>
    <row r="275" spans="1:17"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ID]],MasterData[],2,0)</f>
        <v>Product11</v>
      </c>
      <c r="J275" t="str">
        <f>VLOOKUP(InputData[[#This Row],[PRODUCT ID]],MasterData[],4,0)</f>
        <v>Lt</v>
      </c>
      <c r="K275" s="8">
        <f>VLOOKUP(InputData[[#This Row],[PRODUCT ID]],MasterData[],5,0)</f>
        <v>44</v>
      </c>
      <c r="L275" s="8">
        <f>VLOOKUP(InputData[[#This Row],[PRODUCT ID]],MasterData[],6,0)</f>
        <v>48.4</v>
      </c>
      <c r="M275" s="8">
        <f>InputData[[#This Row],[BUYING PRIZE]]*InputData[[#This Row],[QUANTITY]]</f>
        <v>616</v>
      </c>
      <c r="N275" s="8">
        <f>InputData[[#This Row],[SELLING PRICE]]*InputData[[#This Row],[QUANTITY]]*(1-InputData[[#This Row],[DISCOUNT %]])</f>
        <v>677.6</v>
      </c>
      <c r="O275">
        <f>DAY(InputData[[#This Row],[DATE]])</f>
        <v>14</v>
      </c>
      <c r="P275" t="str">
        <f>TEXT(InputData[[#This Row],[DATE]],"mmm")</f>
        <v>Jan</v>
      </c>
      <c r="Q275">
        <f>YEAR(InputData[[#This Row],[DATE]])</f>
        <v>2022</v>
      </c>
    </row>
    <row r="276" spans="1:17"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ID]],MasterData[],2,0)</f>
        <v>Product22</v>
      </c>
      <c r="J276" t="str">
        <f>VLOOKUP(InputData[[#This Row],[PRODUCT ID]],MasterData[],4,0)</f>
        <v>Ft</v>
      </c>
      <c r="K276" s="8">
        <f>VLOOKUP(InputData[[#This Row],[PRODUCT ID]],MasterData[],5,0)</f>
        <v>121</v>
      </c>
      <c r="L276" s="8">
        <f>VLOOKUP(InputData[[#This Row],[PRODUCT ID]],MasterData[],6,0)</f>
        <v>141.57</v>
      </c>
      <c r="M276" s="8">
        <f>InputData[[#This Row],[BUYING PRIZE]]*InputData[[#This Row],[QUANTITY]]</f>
        <v>1210</v>
      </c>
      <c r="N276" s="8">
        <f>InputData[[#This Row],[SELLING PRICE]]*InputData[[#This Row],[QUANTITY]]*(1-InputData[[#This Row],[DISCOUNT %]])</f>
        <v>1415.6999999999998</v>
      </c>
      <c r="O276">
        <f>DAY(InputData[[#This Row],[DATE]])</f>
        <v>15</v>
      </c>
      <c r="P276" t="str">
        <f>TEXT(InputData[[#This Row],[DATE]],"mmm")</f>
        <v>Jan</v>
      </c>
      <c r="Q276">
        <f>YEAR(InputData[[#This Row],[DATE]])</f>
        <v>2022</v>
      </c>
    </row>
    <row r="277" spans="1:17"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ID]],MasterData[],2,0)</f>
        <v>Product14</v>
      </c>
      <c r="J277" t="str">
        <f>VLOOKUP(InputData[[#This Row],[PRODUCT ID]],MasterData[],4,0)</f>
        <v>Kg</v>
      </c>
      <c r="K277" s="8">
        <f>VLOOKUP(InputData[[#This Row],[PRODUCT ID]],MasterData[],5,0)</f>
        <v>112</v>
      </c>
      <c r="L277" s="8">
        <f>VLOOKUP(InputData[[#This Row],[PRODUCT ID]],MasterData[],6,0)</f>
        <v>146.72</v>
      </c>
      <c r="M277" s="8">
        <f>InputData[[#This Row],[BUYING PRIZE]]*InputData[[#This Row],[QUANTITY]]</f>
        <v>1232</v>
      </c>
      <c r="N277" s="8">
        <f>InputData[[#This Row],[SELLING PRICE]]*InputData[[#This Row],[QUANTITY]]*(1-InputData[[#This Row],[DISCOUNT %]])</f>
        <v>1613.92</v>
      </c>
      <c r="O277">
        <f>DAY(InputData[[#This Row],[DATE]])</f>
        <v>16</v>
      </c>
      <c r="P277" t="str">
        <f>TEXT(InputData[[#This Row],[DATE]],"mmm")</f>
        <v>Jan</v>
      </c>
      <c r="Q277">
        <f>YEAR(InputData[[#This Row],[DATE]])</f>
        <v>2022</v>
      </c>
    </row>
    <row r="278" spans="1:17"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ID]],MasterData[],2,0)</f>
        <v>Product40</v>
      </c>
      <c r="J278" t="str">
        <f>VLOOKUP(InputData[[#This Row],[PRODUCT ID]],MasterData[],4,0)</f>
        <v>Kg</v>
      </c>
      <c r="K278" s="8">
        <f>VLOOKUP(InputData[[#This Row],[PRODUCT ID]],MasterData[],5,0)</f>
        <v>90</v>
      </c>
      <c r="L278" s="8">
        <f>VLOOKUP(InputData[[#This Row],[PRODUCT ID]],MasterData[],6,0)</f>
        <v>115.2</v>
      </c>
      <c r="M278" s="8">
        <f>InputData[[#This Row],[BUYING PRIZE]]*InputData[[#This Row],[QUANTITY]]</f>
        <v>360</v>
      </c>
      <c r="N278" s="8">
        <f>InputData[[#This Row],[SELLING PRICE]]*InputData[[#This Row],[QUANTITY]]*(1-InputData[[#This Row],[DISCOUNT %]])</f>
        <v>460.8</v>
      </c>
      <c r="O278">
        <f>DAY(InputData[[#This Row],[DATE]])</f>
        <v>17</v>
      </c>
      <c r="P278" t="str">
        <f>TEXT(InputData[[#This Row],[DATE]],"mmm")</f>
        <v>Jan</v>
      </c>
      <c r="Q278">
        <f>YEAR(InputData[[#This Row],[DATE]])</f>
        <v>2022</v>
      </c>
    </row>
    <row r="279" spans="1:17"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ID]],MasterData[],2,0)</f>
        <v>Product08</v>
      </c>
      <c r="J279" t="str">
        <f>VLOOKUP(InputData[[#This Row],[PRODUCT ID]],MasterData[],4,0)</f>
        <v>Kg</v>
      </c>
      <c r="K279" s="8">
        <f>VLOOKUP(InputData[[#This Row],[PRODUCT ID]],MasterData[],5,0)</f>
        <v>83</v>
      </c>
      <c r="L279" s="8">
        <f>VLOOKUP(InputData[[#This Row],[PRODUCT ID]],MasterData[],6,0)</f>
        <v>94.62</v>
      </c>
      <c r="M279" s="8">
        <f>InputData[[#This Row],[BUYING PRIZE]]*InputData[[#This Row],[QUANTITY]]</f>
        <v>747</v>
      </c>
      <c r="N279" s="8">
        <f>InputData[[#This Row],[SELLING PRICE]]*InputData[[#This Row],[QUANTITY]]*(1-InputData[[#This Row],[DISCOUNT %]])</f>
        <v>851.58</v>
      </c>
      <c r="O279">
        <f>DAY(InputData[[#This Row],[DATE]])</f>
        <v>18</v>
      </c>
      <c r="P279" t="str">
        <f>TEXT(InputData[[#This Row],[DATE]],"mmm")</f>
        <v>Jan</v>
      </c>
      <c r="Q279">
        <f>YEAR(InputData[[#This Row],[DATE]])</f>
        <v>2022</v>
      </c>
    </row>
    <row r="280" spans="1:17"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ID]],MasterData[],2,0)</f>
        <v>Product21</v>
      </c>
      <c r="J280" t="str">
        <f>VLOOKUP(InputData[[#This Row],[PRODUCT ID]],MasterData[],4,0)</f>
        <v>Ft</v>
      </c>
      <c r="K280" s="8">
        <f>VLOOKUP(InputData[[#This Row],[PRODUCT ID]],MasterData[],5,0)</f>
        <v>126</v>
      </c>
      <c r="L280" s="8">
        <f>VLOOKUP(InputData[[#This Row],[PRODUCT ID]],MasterData[],6,0)</f>
        <v>162.54</v>
      </c>
      <c r="M280" s="8">
        <f>InputData[[#This Row],[BUYING PRIZE]]*InputData[[#This Row],[QUANTITY]]</f>
        <v>252</v>
      </c>
      <c r="N280" s="8">
        <f>InputData[[#This Row],[SELLING PRICE]]*InputData[[#This Row],[QUANTITY]]*(1-InputData[[#This Row],[DISCOUNT %]])</f>
        <v>325.08</v>
      </c>
      <c r="O280">
        <f>DAY(InputData[[#This Row],[DATE]])</f>
        <v>20</v>
      </c>
      <c r="P280" t="str">
        <f>TEXT(InputData[[#This Row],[DATE]],"mmm")</f>
        <v>Jan</v>
      </c>
      <c r="Q280">
        <f>YEAR(InputData[[#This Row],[DATE]])</f>
        <v>2022</v>
      </c>
    </row>
    <row r="281" spans="1:17"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ID]],MasterData[],2,0)</f>
        <v>Product14</v>
      </c>
      <c r="J281" t="str">
        <f>VLOOKUP(InputData[[#This Row],[PRODUCT ID]],MasterData[],4,0)</f>
        <v>Kg</v>
      </c>
      <c r="K281" s="8">
        <f>VLOOKUP(InputData[[#This Row],[PRODUCT ID]],MasterData[],5,0)</f>
        <v>112</v>
      </c>
      <c r="L281" s="8">
        <f>VLOOKUP(InputData[[#This Row],[PRODUCT ID]],MasterData[],6,0)</f>
        <v>146.72</v>
      </c>
      <c r="M281" s="8">
        <f>InputData[[#This Row],[BUYING PRIZE]]*InputData[[#This Row],[QUANTITY]]</f>
        <v>784</v>
      </c>
      <c r="N281" s="8">
        <f>InputData[[#This Row],[SELLING PRICE]]*InputData[[#This Row],[QUANTITY]]*(1-InputData[[#This Row],[DISCOUNT %]])</f>
        <v>1027.04</v>
      </c>
      <c r="O281">
        <f>DAY(InputData[[#This Row],[DATE]])</f>
        <v>20</v>
      </c>
      <c r="P281" t="str">
        <f>TEXT(InputData[[#This Row],[DATE]],"mmm")</f>
        <v>Jan</v>
      </c>
      <c r="Q281">
        <f>YEAR(InputData[[#This Row],[DATE]])</f>
        <v>2022</v>
      </c>
    </row>
    <row r="282" spans="1:17"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ID]],MasterData[],2,0)</f>
        <v>Product01</v>
      </c>
      <c r="J282" t="str">
        <f>VLOOKUP(InputData[[#This Row],[PRODUCT ID]],MasterData[],4,0)</f>
        <v>Kg</v>
      </c>
      <c r="K282" s="8">
        <f>VLOOKUP(InputData[[#This Row],[PRODUCT ID]],MasterData[],5,0)</f>
        <v>98</v>
      </c>
      <c r="L282" s="8">
        <f>VLOOKUP(InputData[[#This Row],[PRODUCT ID]],MasterData[],6,0)</f>
        <v>103.88</v>
      </c>
      <c r="M282" s="8">
        <f>InputData[[#This Row],[BUYING PRIZE]]*InputData[[#This Row],[QUANTITY]]</f>
        <v>588</v>
      </c>
      <c r="N282" s="8">
        <f>InputData[[#This Row],[SELLING PRICE]]*InputData[[#This Row],[QUANTITY]]*(1-InputData[[#This Row],[DISCOUNT %]])</f>
        <v>623.28</v>
      </c>
      <c r="O282">
        <f>DAY(InputData[[#This Row],[DATE]])</f>
        <v>22</v>
      </c>
      <c r="P282" t="str">
        <f>TEXT(InputData[[#This Row],[DATE]],"mmm")</f>
        <v>Jan</v>
      </c>
      <c r="Q282">
        <f>YEAR(InputData[[#This Row],[DATE]])</f>
        <v>2022</v>
      </c>
    </row>
    <row r="283" spans="1:17"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ID]],MasterData[],2,0)</f>
        <v>Product02</v>
      </c>
      <c r="J283" t="str">
        <f>VLOOKUP(InputData[[#This Row],[PRODUCT ID]],MasterData[],4,0)</f>
        <v>Kg</v>
      </c>
      <c r="K283" s="8">
        <f>VLOOKUP(InputData[[#This Row],[PRODUCT ID]],MasterData[],5,0)</f>
        <v>105</v>
      </c>
      <c r="L283" s="8">
        <f>VLOOKUP(InputData[[#This Row],[PRODUCT ID]],MasterData[],6,0)</f>
        <v>142.80000000000001</v>
      </c>
      <c r="M283" s="8">
        <f>InputData[[#This Row],[BUYING PRIZE]]*InputData[[#This Row],[QUANTITY]]</f>
        <v>525</v>
      </c>
      <c r="N283" s="8">
        <f>InputData[[#This Row],[SELLING PRICE]]*InputData[[#This Row],[QUANTITY]]*(1-InputData[[#This Row],[DISCOUNT %]])</f>
        <v>714</v>
      </c>
      <c r="O283">
        <f>DAY(InputData[[#This Row],[DATE]])</f>
        <v>23</v>
      </c>
      <c r="P283" t="str">
        <f>TEXT(InputData[[#This Row],[DATE]],"mmm")</f>
        <v>Jan</v>
      </c>
      <c r="Q283">
        <f>YEAR(InputData[[#This Row],[DATE]])</f>
        <v>2022</v>
      </c>
    </row>
    <row r="284" spans="1:17"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ID]],MasterData[],2,0)</f>
        <v>Product42</v>
      </c>
      <c r="J284" t="str">
        <f>VLOOKUP(InputData[[#This Row],[PRODUCT ID]],MasterData[],4,0)</f>
        <v>Ft</v>
      </c>
      <c r="K284" s="8">
        <f>VLOOKUP(InputData[[#This Row],[PRODUCT ID]],MasterData[],5,0)</f>
        <v>120</v>
      </c>
      <c r="L284" s="8">
        <f>VLOOKUP(InputData[[#This Row],[PRODUCT ID]],MasterData[],6,0)</f>
        <v>162</v>
      </c>
      <c r="M284" s="8">
        <f>InputData[[#This Row],[BUYING PRIZE]]*InputData[[#This Row],[QUANTITY]]</f>
        <v>960</v>
      </c>
      <c r="N284" s="8">
        <f>InputData[[#This Row],[SELLING PRICE]]*InputData[[#This Row],[QUANTITY]]*(1-InputData[[#This Row],[DISCOUNT %]])</f>
        <v>1296</v>
      </c>
      <c r="O284">
        <f>DAY(InputData[[#This Row],[DATE]])</f>
        <v>23</v>
      </c>
      <c r="P284" t="str">
        <f>TEXT(InputData[[#This Row],[DATE]],"mmm")</f>
        <v>Jan</v>
      </c>
      <c r="Q284">
        <f>YEAR(InputData[[#This Row],[DATE]])</f>
        <v>2022</v>
      </c>
    </row>
    <row r="285" spans="1:17"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ID]],MasterData[],2,0)</f>
        <v>Product30</v>
      </c>
      <c r="J285" t="str">
        <f>VLOOKUP(InputData[[#This Row],[PRODUCT ID]],MasterData[],4,0)</f>
        <v>Ft</v>
      </c>
      <c r="K285" s="8">
        <f>VLOOKUP(InputData[[#This Row],[PRODUCT ID]],MasterData[],5,0)</f>
        <v>148</v>
      </c>
      <c r="L285" s="8">
        <f>VLOOKUP(InputData[[#This Row],[PRODUCT ID]],MasterData[],6,0)</f>
        <v>201.28</v>
      </c>
      <c r="M285" s="8">
        <f>InputData[[#This Row],[BUYING PRIZE]]*InputData[[#This Row],[QUANTITY]]</f>
        <v>2220</v>
      </c>
      <c r="N285" s="8">
        <f>InputData[[#This Row],[SELLING PRICE]]*InputData[[#This Row],[QUANTITY]]*(1-InputData[[#This Row],[DISCOUNT %]])</f>
        <v>3019.2</v>
      </c>
      <c r="O285">
        <f>DAY(InputData[[#This Row],[DATE]])</f>
        <v>24</v>
      </c>
      <c r="P285" t="str">
        <f>TEXT(InputData[[#This Row],[DATE]],"mmm")</f>
        <v>Jan</v>
      </c>
      <c r="Q285">
        <f>YEAR(InputData[[#This Row],[DATE]])</f>
        <v>2022</v>
      </c>
    </row>
    <row r="286" spans="1:17"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ID]],MasterData[],2,0)</f>
        <v>Product17</v>
      </c>
      <c r="J286" t="str">
        <f>VLOOKUP(InputData[[#This Row],[PRODUCT ID]],MasterData[],4,0)</f>
        <v>Ft</v>
      </c>
      <c r="K286" s="8">
        <f>VLOOKUP(InputData[[#This Row],[PRODUCT ID]],MasterData[],5,0)</f>
        <v>134</v>
      </c>
      <c r="L286" s="8">
        <f>VLOOKUP(InputData[[#This Row],[PRODUCT ID]],MasterData[],6,0)</f>
        <v>156.78</v>
      </c>
      <c r="M286" s="8">
        <f>InputData[[#This Row],[BUYING PRIZE]]*InputData[[#This Row],[QUANTITY]]</f>
        <v>1876</v>
      </c>
      <c r="N286" s="8">
        <f>InputData[[#This Row],[SELLING PRICE]]*InputData[[#This Row],[QUANTITY]]*(1-InputData[[#This Row],[DISCOUNT %]])</f>
        <v>2194.92</v>
      </c>
      <c r="O286">
        <f>DAY(InputData[[#This Row],[DATE]])</f>
        <v>25</v>
      </c>
      <c r="P286" t="str">
        <f>TEXT(InputData[[#This Row],[DATE]],"mmm")</f>
        <v>Jan</v>
      </c>
      <c r="Q286">
        <f>YEAR(InputData[[#This Row],[DATE]])</f>
        <v>2022</v>
      </c>
    </row>
    <row r="287" spans="1:17"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ID]],MasterData[],2,0)</f>
        <v>Product16</v>
      </c>
      <c r="J287" t="str">
        <f>VLOOKUP(InputData[[#This Row],[PRODUCT ID]],MasterData[],4,0)</f>
        <v>No.</v>
      </c>
      <c r="K287" s="8">
        <f>VLOOKUP(InputData[[#This Row],[PRODUCT ID]],MasterData[],5,0)</f>
        <v>13</v>
      </c>
      <c r="L287" s="8">
        <f>VLOOKUP(InputData[[#This Row],[PRODUCT ID]],MasterData[],6,0)</f>
        <v>16.64</v>
      </c>
      <c r="M287" s="8">
        <f>InputData[[#This Row],[BUYING PRIZE]]*InputData[[#This Row],[QUANTITY]]</f>
        <v>143</v>
      </c>
      <c r="N287" s="8">
        <f>InputData[[#This Row],[SELLING PRICE]]*InputData[[#This Row],[QUANTITY]]*(1-InputData[[#This Row],[DISCOUNT %]])</f>
        <v>183.04000000000002</v>
      </c>
      <c r="O287">
        <f>DAY(InputData[[#This Row],[DATE]])</f>
        <v>28</v>
      </c>
      <c r="P287" t="str">
        <f>TEXT(InputData[[#This Row],[DATE]],"mmm")</f>
        <v>Jan</v>
      </c>
      <c r="Q287">
        <f>YEAR(InputData[[#This Row],[DATE]])</f>
        <v>2022</v>
      </c>
    </row>
    <row r="288" spans="1:17"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ID]],MasterData[],2,0)</f>
        <v>Product23</v>
      </c>
      <c r="J288" t="str">
        <f>VLOOKUP(InputData[[#This Row],[PRODUCT ID]],MasterData[],4,0)</f>
        <v>Ft</v>
      </c>
      <c r="K288" s="8">
        <f>VLOOKUP(InputData[[#This Row],[PRODUCT ID]],MasterData[],5,0)</f>
        <v>141</v>
      </c>
      <c r="L288" s="8">
        <f>VLOOKUP(InputData[[#This Row],[PRODUCT ID]],MasterData[],6,0)</f>
        <v>149.46</v>
      </c>
      <c r="M288" s="8">
        <f>InputData[[#This Row],[BUYING PRIZE]]*InputData[[#This Row],[QUANTITY]]</f>
        <v>846</v>
      </c>
      <c r="N288" s="8">
        <f>InputData[[#This Row],[SELLING PRICE]]*InputData[[#This Row],[QUANTITY]]*(1-InputData[[#This Row],[DISCOUNT %]])</f>
        <v>896.76</v>
      </c>
      <c r="O288">
        <f>DAY(InputData[[#This Row],[DATE]])</f>
        <v>31</v>
      </c>
      <c r="P288" t="str">
        <f>TEXT(InputData[[#This Row],[DATE]],"mmm")</f>
        <v>Jan</v>
      </c>
      <c r="Q288">
        <f>YEAR(InputData[[#This Row],[DATE]])</f>
        <v>2022</v>
      </c>
    </row>
    <row r="289" spans="1:17"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ID]],MasterData[],2,0)</f>
        <v>Product41</v>
      </c>
      <c r="J289" t="str">
        <f>VLOOKUP(InputData[[#This Row],[PRODUCT ID]],MasterData[],4,0)</f>
        <v>Ft</v>
      </c>
      <c r="K289" s="8">
        <f>VLOOKUP(InputData[[#This Row],[PRODUCT ID]],MasterData[],5,0)</f>
        <v>138</v>
      </c>
      <c r="L289" s="8">
        <f>VLOOKUP(InputData[[#This Row],[PRODUCT ID]],MasterData[],6,0)</f>
        <v>173.88</v>
      </c>
      <c r="M289" s="8">
        <f>InputData[[#This Row],[BUYING PRIZE]]*InputData[[#This Row],[QUANTITY]]</f>
        <v>1242</v>
      </c>
      <c r="N289" s="8">
        <f>InputData[[#This Row],[SELLING PRICE]]*InputData[[#This Row],[QUANTITY]]*(1-InputData[[#This Row],[DISCOUNT %]])</f>
        <v>1564.92</v>
      </c>
      <c r="O289">
        <f>DAY(InputData[[#This Row],[DATE]])</f>
        <v>31</v>
      </c>
      <c r="P289" t="str">
        <f>TEXT(InputData[[#This Row],[DATE]],"mmm")</f>
        <v>Jan</v>
      </c>
      <c r="Q289">
        <f>YEAR(InputData[[#This Row],[DATE]])</f>
        <v>2022</v>
      </c>
    </row>
    <row r="290" spans="1:17"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ID]],MasterData[],2,0)</f>
        <v>Product05</v>
      </c>
      <c r="J290" t="str">
        <f>VLOOKUP(InputData[[#This Row],[PRODUCT ID]],MasterData[],4,0)</f>
        <v>Ft</v>
      </c>
      <c r="K290" s="8">
        <f>VLOOKUP(InputData[[#This Row],[PRODUCT ID]],MasterData[],5,0)</f>
        <v>133</v>
      </c>
      <c r="L290" s="8">
        <f>VLOOKUP(InputData[[#This Row],[PRODUCT ID]],MasterData[],6,0)</f>
        <v>155.61000000000001</v>
      </c>
      <c r="M290" s="8">
        <f>InputData[[#This Row],[BUYING PRIZE]]*InputData[[#This Row],[QUANTITY]]</f>
        <v>1197</v>
      </c>
      <c r="N290" s="8">
        <f>InputData[[#This Row],[SELLING PRICE]]*InputData[[#This Row],[QUANTITY]]*(1-InputData[[#This Row],[DISCOUNT %]])</f>
        <v>1400.4900000000002</v>
      </c>
      <c r="O290">
        <f>DAY(InputData[[#This Row],[DATE]])</f>
        <v>1</v>
      </c>
      <c r="P290" t="str">
        <f>TEXT(InputData[[#This Row],[DATE]],"mmm")</f>
        <v>Feb</v>
      </c>
      <c r="Q290">
        <f>YEAR(InputData[[#This Row],[DATE]])</f>
        <v>2022</v>
      </c>
    </row>
    <row r="291" spans="1:17"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ID]],MasterData[],2,0)</f>
        <v>Product14</v>
      </c>
      <c r="J291" t="str">
        <f>VLOOKUP(InputData[[#This Row],[PRODUCT ID]],MasterData[],4,0)</f>
        <v>Kg</v>
      </c>
      <c r="K291" s="8">
        <f>VLOOKUP(InputData[[#This Row],[PRODUCT ID]],MasterData[],5,0)</f>
        <v>112</v>
      </c>
      <c r="L291" s="8">
        <f>VLOOKUP(InputData[[#This Row],[PRODUCT ID]],MasterData[],6,0)</f>
        <v>146.72</v>
      </c>
      <c r="M291" s="8">
        <f>InputData[[#This Row],[BUYING PRIZE]]*InputData[[#This Row],[QUANTITY]]</f>
        <v>896</v>
      </c>
      <c r="N291" s="8">
        <f>InputData[[#This Row],[SELLING PRICE]]*InputData[[#This Row],[QUANTITY]]*(1-InputData[[#This Row],[DISCOUNT %]])</f>
        <v>1173.76</v>
      </c>
      <c r="O291">
        <f>DAY(InputData[[#This Row],[DATE]])</f>
        <v>3</v>
      </c>
      <c r="P291" t="str">
        <f>TEXT(InputData[[#This Row],[DATE]],"mmm")</f>
        <v>Feb</v>
      </c>
      <c r="Q291">
        <f>YEAR(InputData[[#This Row],[DATE]])</f>
        <v>2022</v>
      </c>
    </row>
    <row r="292" spans="1:17"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ID]],MasterData[],2,0)</f>
        <v>Product18</v>
      </c>
      <c r="J292" t="str">
        <f>VLOOKUP(InputData[[#This Row],[PRODUCT ID]],MasterData[],4,0)</f>
        <v>No.</v>
      </c>
      <c r="K292" s="8">
        <f>VLOOKUP(InputData[[#This Row],[PRODUCT ID]],MasterData[],5,0)</f>
        <v>37</v>
      </c>
      <c r="L292" s="8">
        <f>VLOOKUP(InputData[[#This Row],[PRODUCT ID]],MasterData[],6,0)</f>
        <v>49.21</v>
      </c>
      <c r="M292" s="8">
        <f>InputData[[#This Row],[BUYING PRIZE]]*InputData[[#This Row],[QUANTITY]]</f>
        <v>222</v>
      </c>
      <c r="N292" s="8">
        <f>InputData[[#This Row],[SELLING PRICE]]*InputData[[#This Row],[QUANTITY]]*(1-InputData[[#This Row],[DISCOUNT %]])</f>
        <v>295.26</v>
      </c>
      <c r="O292">
        <f>DAY(InputData[[#This Row],[DATE]])</f>
        <v>5</v>
      </c>
      <c r="P292" t="str">
        <f>TEXT(InputData[[#This Row],[DATE]],"mmm")</f>
        <v>Feb</v>
      </c>
      <c r="Q292">
        <f>YEAR(InputData[[#This Row],[DATE]])</f>
        <v>2022</v>
      </c>
    </row>
    <row r="293" spans="1:17"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ID]],MasterData[],2,0)</f>
        <v>Product02</v>
      </c>
      <c r="J293" t="str">
        <f>VLOOKUP(InputData[[#This Row],[PRODUCT ID]],MasterData[],4,0)</f>
        <v>Kg</v>
      </c>
      <c r="K293" s="8">
        <f>VLOOKUP(InputData[[#This Row],[PRODUCT ID]],MasterData[],5,0)</f>
        <v>105</v>
      </c>
      <c r="L293" s="8">
        <f>VLOOKUP(InputData[[#This Row],[PRODUCT ID]],MasterData[],6,0)</f>
        <v>142.80000000000001</v>
      </c>
      <c r="M293" s="8">
        <f>InputData[[#This Row],[BUYING PRIZE]]*InputData[[#This Row],[QUANTITY]]</f>
        <v>630</v>
      </c>
      <c r="N293" s="8">
        <f>InputData[[#This Row],[SELLING PRICE]]*InputData[[#This Row],[QUANTITY]]*(1-InputData[[#This Row],[DISCOUNT %]])</f>
        <v>856.80000000000007</v>
      </c>
      <c r="O293">
        <f>DAY(InputData[[#This Row],[DATE]])</f>
        <v>6</v>
      </c>
      <c r="P293" t="str">
        <f>TEXT(InputData[[#This Row],[DATE]],"mmm")</f>
        <v>Feb</v>
      </c>
      <c r="Q293">
        <f>YEAR(InputData[[#This Row],[DATE]])</f>
        <v>2022</v>
      </c>
    </row>
    <row r="294" spans="1:17"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ID]],MasterData[],2,0)</f>
        <v>Product05</v>
      </c>
      <c r="J294" t="str">
        <f>VLOOKUP(InputData[[#This Row],[PRODUCT ID]],MasterData[],4,0)</f>
        <v>Ft</v>
      </c>
      <c r="K294" s="8">
        <f>VLOOKUP(InputData[[#This Row],[PRODUCT ID]],MasterData[],5,0)</f>
        <v>133</v>
      </c>
      <c r="L294" s="8">
        <f>VLOOKUP(InputData[[#This Row],[PRODUCT ID]],MasterData[],6,0)</f>
        <v>155.61000000000001</v>
      </c>
      <c r="M294" s="8">
        <f>InputData[[#This Row],[BUYING PRIZE]]*InputData[[#This Row],[QUANTITY]]</f>
        <v>1463</v>
      </c>
      <c r="N294" s="8">
        <f>InputData[[#This Row],[SELLING PRICE]]*InputData[[#This Row],[QUANTITY]]*(1-InputData[[#This Row],[DISCOUNT %]])</f>
        <v>1711.71</v>
      </c>
      <c r="O294">
        <f>DAY(InputData[[#This Row],[DATE]])</f>
        <v>8</v>
      </c>
      <c r="P294" t="str">
        <f>TEXT(InputData[[#This Row],[DATE]],"mmm")</f>
        <v>Feb</v>
      </c>
      <c r="Q294">
        <f>YEAR(InputData[[#This Row],[DATE]])</f>
        <v>2022</v>
      </c>
    </row>
    <row r="295" spans="1:17"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ID]],MasterData[],2,0)</f>
        <v>Product04</v>
      </c>
      <c r="J295" t="str">
        <f>VLOOKUP(InputData[[#This Row],[PRODUCT ID]],MasterData[],4,0)</f>
        <v>Lt</v>
      </c>
      <c r="K295" s="8">
        <f>VLOOKUP(InputData[[#This Row],[PRODUCT ID]],MasterData[],5,0)</f>
        <v>44</v>
      </c>
      <c r="L295" s="8">
        <f>VLOOKUP(InputData[[#This Row],[PRODUCT ID]],MasterData[],6,0)</f>
        <v>48.84</v>
      </c>
      <c r="M295" s="8">
        <f>InputData[[#This Row],[BUYING PRIZE]]*InputData[[#This Row],[QUANTITY]]</f>
        <v>132</v>
      </c>
      <c r="N295" s="8">
        <f>InputData[[#This Row],[SELLING PRICE]]*InputData[[#This Row],[QUANTITY]]*(1-InputData[[#This Row],[DISCOUNT %]])</f>
        <v>146.52000000000001</v>
      </c>
      <c r="O295">
        <f>DAY(InputData[[#This Row],[DATE]])</f>
        <v>8</v>
      </c>
      <c r="P295" t="str">
        <f>TEXT(InputData[[#This Row],[DATE]],"mmm")</f>
        <v>Feb</v>
      </c>
      <c r="Q295">
        <f>YEAR(InputData[[#This Row],[DATE]])</f>
        <v>2022</v>
      </c>
    </row>
    <row r="296" spans="1:17"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ID]],MasterData[],2,0)</f>
        <v>Product32</v>
      </c>
      <c r="J296" t="str">
        <f>VLOOKUP(InputData[[#This Row],[PRODUCT ID]],MasterData[],4,0)</f>
        <v>Kg</v>
      </c>
      <c r="K296" s="8">
        <f>VLOOKUP(InputData[[#This Row],[PRODUCT ID]],MasterData[],5,0)</f>
        <v>89</v>
      </c>
      <c r="L296" s="8">
        <f>VLOOKUP(InputData[[#This Row],[PRODUCT ID]],MasterData[],6,0)</f>
        <v>117.48</v>
      </c>
      <c r="M296" s="8">
        <f>InputData[[#This Row],[BUYING PRIZE]]*InputData[[#This Row],[QUANTITY]]</f>
        <v>1246</v>
      </c>
      <c r="N296" s="8">
        <f>InputData[[#This Row],[SELLING PRICE]]*InputData[[#This Row],[QUANTITY]]*(1-InputData[[#This Row],[DISCOUNT %]])</f>
        <v>1644.72</v>
      </c>
      <c r="O296">
        <f>DAY(InputData[[#This Row],[DATE]])</f>
        <v>9</v>
      </c>
      <c r="P296" t="str">
        <f>TEXT(InputData[[#This Row],[DATE]],"mmm")</f>
        <v>Feb</v>
      </c>
      <c r="Q296">
        <f>YEAR(InputData[[#This Row],[DATE]])</f>
        <v>2022</v>
      </c>
    </row>
    <row r="297" spans="1:17"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ID]],MasterData[],2,0)</f>
        <v>Product10</v>
      </c>
      <c r="J297" t="str">
        <f>VLOOKUP(InputData[[#This Row],[PRODUCT ID]],MasterData[],4,0)</f>
        <v>Ft</v>
      </c>
      <c r="K297" s="8">
        <f>VLOOKUP(InputData[[#This Row],[PRODUCT ID]],MasterData[],5,0)</f>
        <v>148</v>
      </c>
      <c r="L297" s="8">
        <f>VLOOKUP(InputData[[#This Row],[PRODUCT ID]],MasterData[],6,0)</f>
        <v>164.28</v>
      </c>
      <c r="M297" s="8">
        <f>InputData[[#This Row],[BUYING PRIZE]]*InputData[[#This Row],[QUANTITY]]</f>
        <v>1924</v>
      </c>
      <c r="N297" s="8">
        <f>InputData[[#This Row],[SELLING PRICE]]*InputData[[#This Row],[QUANTITY]]*(1-InputData[[#This Row],[DISCOUNT %]])</f>
        <v>2135.64</v>
      </c>
      <c r="O297">
        <f>DAY(InputData[[#This Row],[DATE]])</f>
        <v>12</v>
      </c>
      <c r="P297" t="str">
        <f>TEXT(InputData[[#This Row],[DATE]],"mmm")</f>
        <v>Feb</v>
      </c>
      <c r="Q297">
        <f>YEAR(InputData[[#This Row],[DATE]])</f>
        <v>2022</v>
      </c>
    </row>
    <row r="298" spans="1:17"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ID]],MasterData[],2,0)</f>
        <v>Product26</v>
      </c>
      <c r="J298" t="str">
        <f>VLOOKUP(InputData[[#This Row],[PRODUCT ID]],MasterData[],4,0)</f>
        <v>No.</v>
      </c>
      <c r="K298" s="8">
        <f>VLOOKUP(InputData[[#This Row],[PRODUCT ID]],MasterData[],5,0)</f>
        <v>18</v>
      </c>
      <c r="L298" s="8">
        <f>VLOOKUP(InputData[[#This Row],[PRODUCT ID]],MasterData[],6,0)</f>
        <v>24.66</v>
      </c>
      <c r="M298" s="8">
        <f>InputData[[#This Row],[BUYING PRIZE]]*InputData[[#This Row],[QUANTITY]]</f>
        <v>144</v>
      </c>
      <c r="N298" s="8">
        <f>InputData[[#This Row],[SELLING PRICE]]*InputData[[#This Row],[QUANTITY]]*(1-InputData[[#This Row],[DISCOUNT %]])</f>
        <v>197.28</v>
      </c>
      <c r="O298">
        <f>DAY(InputData[[#This Row],[DATE]])</f>
        <v>14</v>
      </c>
      <c r="P298" t="str">
        <f>TEXT(InputData[[#This Row],[DATE]],"mmm")</f>
        <v>Feb</v>
      </c>
      <c r="Q298">
        <f>YEAR(InputData[[#This Row],[DATE]])</f>
        <v>2022</v>
      </c>
    </row>
    <row r="299" spans="1:17"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ID]],MasterData[],2,0)</f>
        <v>Product28</v>
      </c>
      <c r="J299" t="str">
        <f>VLOOKUP(InputData[[#This Row],[PRODUCT ID]],MasterData[],4,0)</f>
        <v>No.</v>
      </c>
      <c r="K299" s="8">
        <f>VLOOKUP(InputData[[#This Row],[PRODUCT ID]],MasterData[],5,0)</f>
        <v>37</v>
      </c>
      <c r="L299" s="8">
        <f>VLOOKUP(InputData[[#This Row],[PRODUCT ID]],MasterData[],6,0)</f>
        <v>41.81</v>
      </c>
      <c r="M299" s="8">
        <f>InputData[[#This Row],[BUYING PRIZE]]*InputData[[#This Row],[QUANTITY]]</f>
        <v>111</v>
      </c>
      <c r="N299" s="8">
        <f>InputData[[#This Row],[SELLING PRICE]]*InputData[[#This Row],[QUANTITY]]*(1-InputData[[#This Row],[DISCOUNT %]])</f>
        <v>125.43</v>
      </c>
      <c r="O299">
        <f>DAY(InputData[[#This Row],[DATE]])</f>
        <v>14</v>
      </c>
      <c r="P299" t="str">
        <f>TEXT(InputData[[#This Row],[DATE]],"mmm")</f>
        <v>Feb</v>
      </c>
      <c r="Q299">
        <f>YEAR(InputData[[#This Row],[DATE]])</f>
        <v>2022</v>
      </c>
    </row>
    <row r="300" spans="1:17"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ID]],MasterData[],2,0)</f>
        <v>Product32</v>
      </c>
      <c r="J300" t="str">
        <f>VLOOKUP(InputData[[#This Row],[PRODUCT ID]],MasterData[],4,0)</f>
        <v>Kg</v>
      </c>
      <c r="K300" s="8">
        <f>VLOOKUP(InputData[[#This Row],[PRODUCT ID]],MasterData[],5,0)</f>
        <v>89</v>
      </c>
      <c r="L300" s="8">
        <f>VLOOKUP(InputData[[#This Row],[PRODUCT ID]],MasterData[],6,0)</f>
        <v>117.48</v>
      </c>
      <c r="M300" s="8">
        <f>InputData[[#This Row],[BUYING PRIZE]]*InputData[[#This Row],[QUANTITY]]</f>
        <v>89</v>
      </c>
      <c r="N300" s="8">
        <f>InputData[[#This Row],[SELLING PRICE]]*InputData[[#This Row],[QUANTITY]]*(1-InputData[[#This Row],[DISCOUNT %]])</f>
        <v>117.48</v>
      </c>
      <c r="O300">
        <f>DAY(InputData[[#This Row],[DATE]])</f>
        <v>16</v>
      </c>
      <c r="P300" t="str">
        <f>TEXT(InputData[[#This Row],[DATE]],"mmm")</f>
        <v>Feb</v>
      </c>
      <c r="Q300">
        <f>YEAR(InputData[[#This Row],[DATE]])</f>
        <v>2022</v>
      </c>
    </row>
    <row r="301" spans="1:17"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ID]],MasterData[],2,0)</f>
        <v>Product02</v>
      </c>
      <c r="J301" t="str">
        <f>VLOOKUP(InputData[[#This Row],[PRODUCT ID]],MasterData[],4,0)</f>
        <v>Kg</v>
      </c>
      <c r="K301" s="8">
        <f>VLOOKUP(InputData[[#This Row],[PRODUCT ID]],MasterData[],5,0)</f>
        <v>105</v>
      </c>
      <c r="L301" s="8">
        <f>VLOOKUP(InputData[[#This Row],[PRODUCT ID]],MasterData[],6,0)</f>
        <v>142.80000000000001</v>
      </c>
      <c r="M301" s="8">
        <f>InputData[[#This Row],[BUYING PRIZE]]*InputData[[#This Row],[QUANTITY]]</f>
        <v>1365</v>
      </c>
      <c r="N301" s="8">
        <f>InputData[[#This Row],[SELLING PRICE]]*InputData[[#This Row],[QUANTITY]]*(1-InputData[[#This Row],[DISCOUNT %]])</f>
        <v>1856.4</v>
      </c>
      <c r="O301">
        <f>DAY(InputData[[#This Row],[DATE]])</f>
        <v>19</v>
      </c>
      <c r="P301" t="str">
        <f>TEXT(InputData[[#This Row],[DATE]],"mmm")</f>
        <v>Feb</v>
      </c>
      <c r="Q301">
        <f>YEAR(InputData[[#This Row],[DATE]])</f>
        <v>2022</v>
      </c>
    </row>
    <row r="302" spans="1:17"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ID]],MasterData[],2,0)</f>
        <v>Product12</v>
      </c>
      <c r="J302" t="str">
        <f>VLOOKUP(InputData[[#This Row],[PRODUCT ID]],MasterData[],4,0)</f>
        <v>Kg</v>
      </c>
      <c r="K302" s="8">
        <f>VLOOKUP(InputData[[#This Row],[PRODUCT ID]],MasterData[],5,0)</f>
        <v>73</v>
      </c>
      <c r="L302" s="8">
        <f>VLOOKUP(InputData[[#This Row],[PRODUCT ID]],MasterData[],6,0)</f>
        <v>94.17</v>
      </c>
      <c r="M302" s="8">
        <f>InputData[[#This Row],[BUYING PRIZE]]*InputData[[#This Row],[QUANTITY]]</f>
        <v>438</v>
      </c>
      <c r="N302" s="8">
        <f>InputData[[#This Row],[SELLING PRICE]]*InputData[[#This Row],[QUANTITY]]*(1-InputData[[#This Row],[DISCOUNT %]])</f>
        <v>565.02</v>
      </c>
      <c r="O302">
        <f>DAY(InputData[[#This Row],[DATE]])</f>
        <v>20</v>
      </c>
      <c r="P302" t="str">
        <f>TEXT(InputData[[#This Row],[DATE]],"mmm")</f>
        <v>Feb</v>
      </c>
      <c r="Q302">
        <f>YEAR(InputData[[#This Row],[DATE]])</f>
        <v>2022</v>
      </c>
    </row>
    <row r="303" spans="1:17"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ID]],MasterData[],2,0)</f>
        <v>Product13</v>
      </c>
      <c r="J303" t="str">
        <f>VLOOKUP(InputData[[#This Row],[PRODUCT ID]],MasterData[],4,0)</f>
        <v>Kg</v>
      </c>
      <c r="K303" s="8">
        <f>VLOOKUP(InputData[[#This Row],[PRODUCT ID]],MasterData[],5,0)</f>
        <v>112</v>
      </c>
      <c r="L303" s="8">
        <f>VLOOKUP(InputData[[#This Row],[PRODUCT ID]],MasterData[],6,0)</f>
        <v>122.08</v>
      </c>
      <c r="M303" s="8">
        <f>InputData[[#This Row],[BUYING PRIZE]]*InputData[[#This Row],[QUANTITY]]</f>
        <v>672</v>
      </c>
      <c r="N303" s="8">
        <f>InputData[[#This Row],[SELLING PRICE]]*InputData[[#This Row],[QUANTITY]]*(1-InputData[[#This Row],[DISCOUNT %]])</f>
        <v>732.48</v>
      </c>
      <c r="O303">
        <f>DAY(InputData[[#This Row],[DATE]])</f>
        <v>23</v>
      </c>
      <c r="P303" t="str">
        <f>TEXT(InputData[[#This Row],[DATE]],"mmm")</f>
        <v>Feb</v>
      </c>
      <c r="Q303">
        <f>YEAR(InputData[[#This Row],[DATE]])</f>
        <v>2022</v>
      </c>
    </row>
    <row r="304" spans="1:17"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ID]],MasterData[],2,0)</f>
        <v>Product16</v>
      </c>
      <c r="J304" t="str">
        <f>VLOOKUP(InputData[[#This Row],[PRODUCT ID]],MasterData[],4,0)</f>
        <v>No.</v>
      </c>
      <c r="K304" s="8">
        <f>VLOOKUP(InputData[[#This Row],[PRODUCT ID]],MasterData[],5,0)</f>
        <v>13</v>
      </c>
      <c r="L304" s="8">
        <f>VLOOKUP(InputData[[#This Row],[PRODUCT ID]],MasterData[],6,0)</f>
        <v>16.64</v>
      </c>
      <c r="M304" s="8">
        <f>InputData[[#This Row],[BUYING PRIZE]]*InputData[[#This Row],[QUANTITY]]</f>
        <v>195</v>
      </c>
      <c r="N304" s="8">
        <f>InputData[[#This Row],[SELLING PRICE]]*InputData[[#This Row],[QUANTITY]]*(1-InputData[[#This Row],[DISCOUNT %]])</f>
        <v>249.60000000000002</v>
      </c>
      <c r="O304">
        <f>DAY(InputData[[#This Row],[DATE]])</f>
        <v>23</v>
      </c>
      <c r="P304" t="str">
        <f>TEXT(InputData[[#This Row],[DATE]],"mmm")</f>
        <v>Feb</v>
      </c>
      <c r="Q304">
        <f>YEAR(InputData[[#This Row],[DATE]])</f>
        <v>2022</v>
      </c>
    </row>
    <row r="305" spans="1:17"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ID]],MasterData[],2,0)</f>
        <v>Product36</v>
      </c>
      <c r="J305" t="str">
        <f>VLOOKUP(InputData[[#This Row],[PRODUCT ID]],MasterData[],4,0)</f>
        <v>Kg</v>
      </c>
      <c r="K305" s="8">
        <f>VLOOKUP(InputData[[#This Row],[PRODUCT ID]],MasterData[],5,0)</f>
        <v>90</v>
      </c>
      <c r="L305" s="8">
        <f>VLOOKUP(InputData[[#This Row],[PRODUCT ID]],MasterData[],6,0)</f>
        <v>96.3</v>
      </c>
      <c r="M305" s="8">
        <f>InputData[[#This Row],[BUYING PRIZE]]*InputData[[#This Row],[QUANTITY]]</f>
        <v>720</v>
      </c>
      <c r="N305" s="8">
        <f>InputData[[#This Row],[SELLING PRICE]]*InputData[[#This Row],[QUANTITY]]*(1-InputData[[#This Row],[DISCOUNT %]])</f>
        <v>770.4</v>
      </c>
      <c r="O305">
        <f>DAY(InputData[[#This Row],[DATE]])</f>
        <v>23</v>
      </c>
      <c r="P305" t="str">
        <f>TEXT(InputData[[#This Row],[DATE]],"mmm")</f>
        <v>Feb</v>
      </c>
      <c r="Q305">
        <f>YEAR(InputData[[#This Row],[DATE]])</f>
        <v>2022</v>
      </c>
    </row>
    <row r="306" spans="1:17"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ID]],MasterData[],2,0)</f>
        <v>Product12</v>
      </c>
      <c r="J306" t="str">
        <f>VLOOKUP(InputData[[#This Row],[PRODUCT ID]],MasterData[],4,0)</f>
        <v>Kg</v>
      </c>
      <c r="K306" s="8">
        <f>VLOOKUP(InputData[[#This Row],[PRODUCT ID]],MasterData[],5,0)</f>
        <v>73</v>
      </c>
      <c r="L306" s="8">
        <f>VLOOKUP(InputData[[#This Row],[PRODUCT ID]],MasterData[],6,0)</f>
        <v>94.17</v>
      </c>
      <c r="M306" s="8">
        <f>InputData[[#This Row],[BUYING PRIZE]]*InputData[[#This Row],[QUANTITY]]</f>
        <v>511</v>
      </c>
      <c r="N306" s="8">
        <f>InputData[[#This Row],[SELLING PRICE]]*InputData[[#This Row],[QUANTITY]]*(1-InputData[[#This Row],[DISCOUNT %]])</f>
        <v>659.19</v>
      </c>
      <c r="O306">
        <f>DAY(InputData[[#This Row],[DATE]])</f>
        <v>27</v>
      </c>
      <c r="P306" t="str">
        <f>TEXT(InputData[[#This Row],[DATE]],"mmm")</f>
        <v>Feb</v>
      </c>
      <c r="Q306">
        <f>YEAR(InputData[[#This Row],[DATE]])</f>
        <v>2022</v>
      </c>
    </row>
    <row r="307" spans="1:17"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ID]],MasterData[],2,0)</f>
        <v>Product05</v>
      </c>
      <c r="J307" t="str">
        <f>VLOOKUP(InputData[[#This Row],[PRODUCT ID]],MasterData[],4,0)</f>
        <v>Ft</v>
      </c>
      <c r="K307" s="8">
        <f>VLOOKUP(InputData[[#This Row],[PRODUCT ID]],MasterData[],5,0)</f>
        <v>133</v>
      </c>
      <c r="L307" s="8">
        <f>VLOOKUP(InputData[[#This Row],[PRODUCT ID]],MasterData[],6,0)</f>
        <v>155.61000000000001</v>
      </c>
      <c r="M307" s="8">
        <f>InputData[[#This Row],[BUYING PRIZE]]*InputData[[#This Row],[QUANTITY]]</f>
        <v>1995</v>
      </c>
      <c r="N307" s="8">
        <f>InputData[[#This Row],[SELLING PRICE]]*InputData[[#This Row],[QUANTITY]]*(1-InputData[[#This Row],[DISCOUNT %]])</f>
        <v>2334.15</v>
      </c>
      <c r="O307">
        <f>DAY(InputData[[#This Row],[DATE]])</f>
        <v>27</v>
      </c>
      <c r="P307" t="str">
        <f>TEXT(InputData[[#This Row],[DATE]],"mmm")</f>
        <v>Feb</v>
      </c>
      <c r="Q307">
        <f>YEAR(InputData[[#This Row],[DATE]])</f>
        <v>2022</v>
      </c>
    </row>
    <row r="308" spans="1:17"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ID]],MasterData[],2,0)</f>
        <v>Product37</v>
      </c>
      <c r="J308" t="str">
        <f>VLOOKUP(InputData[[#This Row],[PRODUCT ID]],MasterData[],4,0)</f>
        <v>Kg</v>
      </c>
      <c r="K308" s="8">
        <f>VLOOKUP(InputData[[#This Row],[PRODUCT ID]],MasterData[],5,0)</f>
        <v>67</v>
      </c>
      <c r="L308" s="8">
        <f>VLOOKUP(InputData[[#This Row],[PRODUCT ID]],MasterData[],6,0)</f>
        <v>85.76</v>
      </c>
      <c r="M308" s="8">
        <f>InputData[[#This Row],[BUYING PRIZE]]*InputData[[#This Row],[QUANTITY]]</f>
        <v>1005</v>
      </c>
      <c r="N308" s="8">
        <f>InputData[[#This Row],[SELLING PRICE]]*InputData[[#This Row],[QUANTITY]]*(1-InputData[[#This Row],[DISCOUNT %]])</f>
        <v>1286.4000000000001</v>
      </c>
      <c r="O308">
        <f>DAY(InputData[[#This Row],[DATE]])</f>
        <v>28</v>
      </c>
      <c r="P308" t="str">
        <f>TEXT(InputData[[#This Row],[DATE]],"mmm")</f>
        <v>Feb</v>
      </c>
      <c r="Q308">
        <f>YEAR(InputData[[#This Row],[DATE]])</f>
        <v>2022</v>
      </c>
    </row>
    <row r="309" spans="1:17"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ID]],MasterData[],2,0)</f>
        <v>Product26</v>
      </c>
      <c r="J309" t="str">
        <f>VLOOKUP(InputData[[#This Row],[PRODUCT ID]],MasterData[],4,0)</f>
        <v>No.</v>
      </c>
      <c r="K309" s="8">
        <f>VLOOKUP(InputData[[#This Row],[PRODUCT ID]],MasterData[],5,0)</f>
        <v>18</v>
      </c>
      <c r="L309" s="8">
        <f>VLOOKUP(InputData[[#This Row],[PRODUCT ID]],MasterData[],6,0)</f>
        <v>24.66</v>
      </c>
      <c r="M309" s="8">
        <f>InputData[[#This Row],[BUYING PRIZE]]*InputData[[#This Row],[QUANTITY]]</f>
        <v>234</v>
      </c>
      <c r="N309" s="8">
        <f>InputData[[#This Row],[SELLING PRICE]]*InputData[[#This Row],[QUANTITY]]*(1-InputData[[#This Row],[DISCOUNT %]])</f>
        <v>320.58</v>
      </c>
      <c r="O309">
        <f>DAY(InputData[[#This Row],[DATE]])</f>
        <v>4</v>
      </c>
      <c r="P309" t="str">
        <f>TEXT(InputData[[#This Row],[DATE]],"mmm")</f>
        <v>Mar</v>
      </c>
      <c r="Q309">
        <f>YEAR(InputData[[#This Row],[DATE]])</f>
        <v>2022</v>
      </c>
    </row>
    <row r="310" spans="1:17"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ID]],MasterData[],2,0)</f>
        <v>Product04</v>
      </c>
      <c r="J310" t="str">
        <f>VLOOKUP(InputData[[#This Row],[PRODUCT ID]],MasterData[],4,0)</f>
        <v>Lt</v>
      </c>
      <c r="K310" s="8">
        <f>VLOOKUP(InputData[[#This Row],[PRODUCT ID]],MasterData[],5,0)</f>
        <v>44</v>
      </c>
      <c r="L310" s="8">
        <f>VLOOKUP(InputData[[#This Row],[PRODUCT ID]],MasterData[],6,0)</f>
        <v>48.84</v>
      </c>
      <c r="M310" s="8">
        <f>InputData[[#This Row],[BUYING PRIZE]]*InputData[[#This Row],[QUANTITY]]</f>
        <v>88</v>
      </c>
      <c r="N310" s="8">
        <f>InputData[[#This Row],[SELLING PRICE]]*InputData[[#This Row],[QUANTITY]]*(1-InputData[[#This Row],[DISCOUNT %]])</f>
        <v>97.68</v>
      </c>
      <c r="O310">
        <f>DAY(InputData[[#This Row],[DATE]])</f>
        <v>6</v>
      </c>
      <c r="P310" t="str">
        <f>TEXT(InputData[[#This Row],[DATE]],"mmm")</f>
        <v>Mar</v>
      </c>
      <c r="Q310">
        <f>YEAR(InputData[[#This Row],[DATE]])</f>
        <v>2022</v>
      </c>
    </row>
    <row r="311" spans="1:17"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ID]],MasterData[],2,0)</f>
        <v>Product03</v>
      </c>
      <c r="J311" t="str">
        <f>VLOOKUP(InputData[[#This Row],[PRODUCT ID]],MasterData[],4,0)</f>
        <v>Kg</v>
      </c>
      <c r="K311" s="8">
        <f>VLOOKUP(InputData[[#This Row],[PRODUCT ID]],MasterData[],5,0)</f>
        <v>71</v>
      </c>
      <c r="L311" s="8">
        <f>VLOOKUP(InputData[[#This Row],[PRODUCT ID]],MasterData[],6,0)</f>
        <v>80.94</v>
      </c>
      <c r="M311" s="8">
        <f>InputData[[#This Row],[BUYING PRIZE]]*InputData[[#This Row],[QUANTITY]]</f>
        <v>71</v>
      </c>
      <c r="N311" s="8">
        <f>InputData[[#This Row],[SELLING PRICE]]*InputData[[#This Row],[QUANTITY]]*(1-InputData[[#This Row],[DISCOUNT %]])</f>
        <v>80.94</v>
      </c>
      <c r="O311">
        <f>DAY(InputData[[#This Row],[DATE]])</f>
        <v>7</v>
      </c>
      <c r="P311" t="str">
        <f>TEXT(InputData[[#This Row],[DATE]],"mmm")</f>
        <v>Mar</v>
      </c>
      <c r="Q311">
        <f>YEAR(InputData[[#This Row],[DATE]])</f>
        <v>2022</v>
      </c>
    </row>
    <row r="312" spans="1:17"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ID]],MasterData[],2,0)</f>
        <v>Product44</v>
      </c>
      <c r="J312" t="str">
        <f>VLOOKUP(InputData[[#This Row],[PRODUCT ID]],MasterData[],4,0)</f>
        <v>Kg</v>
      </c>
      <c r="K312" s="8">
        <f>VLOOKUP(InputData[[#This Row],[PRODUCT ID]],MasterData[],5,0)</f>
        <v>76</v>
      </c>
      <c r="L312" s="8">
        <f>VLOOKUP(InputData[[#This Row],[PRODUCT ID]],MasterData[],6,0)</f>
        <v>82.08</v>
      </c>
      <c r="M312" s="8">
        <f>InputData[[#This Row],[BUYING PRIZE]]*InputData[[#This Row],[QUANTITY]]</f>
        <v>456</v>
      </c>
      <c r="N312" s="8">
        <f>InputData[[#This Row],[SELLING PRICE]]*InputData[[#This Row],[QUANTITY]]*(1-InputData[[#This Row],[DISCOUNT %]])</f>
        <v>492.48</v>
      </c>
      <c r="O312">
        <f>DAY(InputData[[#This Row],[DATE]])</f>
        <v>8</v>
      </c>
      <c r="P312" t="str">
        <f>TEXT(InputData[[#This Row],[DATE]],"mmm")</f>
        <v>Mar</v>
      </c>
      <c r="Q312">
        <f>YEAR(InputData[[#This Row],[DATE]])</f>
        <v>2022</v>
      </c>
    </row>
    <row r="313" spans="1:17"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ID]],MasterData[],2,0)</f>
        <v>Product30</v>
      </c>
      <c r="J313" t="str">
        <f>VLOOKUP(InputData[[#This Row],[PRODUCT ID]],MasterData[],4,0)</f>
        <v>Ft</v>
      </c>
      <c r="K313" s="8">
        <f>VLOOKUP(InputData[[#This Row],[PRODUCT ID]],MasterData[],5,0)</f>
        <v>148</v>
      </c>
      <c r="L313" s="8">
        <f>VLOOKUP(InputData[[#This Row],[PRODUCT ID]],MasterData[],6,0)</f>
        <v>201.28</v>
      </c>
      <c r="M313" s="8">
        <f>InputData[[#This Row],[BUYING PRIZE]]*InputData[[#This Row],[QUANTITY]]</f>
        <v>444</v>
      </c>
      <c r="N313" s="8">
        <f>InputData[[#This Row],[SELLING PRICE]]*InputData[[#This Row],[QUANTITY]]*(1-InputData[[#This Row],[DISCOUNT %]])</f>
        <v>603.84</v>
      </c>
      <c r="O313">
        <f>DAY(InputData[[#This Row],[DATE]])</f>
        <v>9</v>
      </c>
      <c r="P313" t="str">
        <f>TEXT(InputData[[#This Row],[DATE]],"mmm")</f>
        <v>Mar</v>
      </c>
      <c r="Q313">
        <f>YEAR(InputData[[#This Row],[DATE]])</f>
        <v>2022</v>
      </c>
    </row>
    <row r="314" spans="1:17"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ID]],MasterData[],2,0)</f>
        <v>Product04</v>
      </c>
      <c r="J314" t="str">
        <f>VLOOKUP(InputData[[#This Row],[PRODUCT ID]],MasterData[],4,0)</f>
        <v>Lt</v>
      </c>
      <c r="K314" s="8">
        <f>VLOOKUP(InputData[[#This Row],[PRODUCT ID]],MasterData[],5,0)</f>
        <v>44</v>
      </c>
      <c r="L314" s="8">
        <f>VLOOKUP(InputData[[#This Row],[PRODUCT ID]],MasterData[],6,0)</f>
        <v>48.84</v>
      </c>
      <c r="M314" s="8">
        <f>InputData[[#This Row],[BUYING PRIZE]]*InputData[[#This Row],[QUANTITY]]</f>
        <v>484</v>
      </c>
      <c r="N314" s="8">
        <f>InputData[[#This Row],[SELLING PRICE]]*InputData[[#This Row],[QUANTITY]]*(1-InputData[[#This Row],[DISCOUNT %]])</f>
        <v>537.24</v>
      </c>
      <c r="O314">
        <f>DAY(InputData[[#This Row],[DATE]])</f>
        <v>9</v>
      </c>
      <c r="P314" t="str">
        <f>TEXT(InputData[[#This Row],[DATE]],"mmm")</f>
        <v>Mar</v>
      </c>
      <c r="Q314">
        <f>YEAR(InputData[[#This Row],[DATE]])</f>
        <v>2022</v>
      </c>
    </row>
    <row r="315" spans="1:17"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ID]],MasterData[],2,0)</f>
        <v>Product33</v>
      </c>
      <c r="J315" t="str">
        <f>VLOOKUP(InputData[[#This Row],[PRODUCT ID]],MasterData[],4,0)</f>
        <v>Kg</v>
      </c>
      <c r="K315" s="8">
        <f>VLOOKUP(InputData[[#This Row],[PRODUCT ID]],MasterData[],5,0)</f>
        <v>95</v>
      </c>
      <c r="L315" s="8">
        <f>VLOOKUP(InputData[[#This Row],[PRODUCT ID]],MasterData[],6,0)</f>
        <v>119.7</v>
      </c>
      <c r="M315" s="8">
        <f>InputData[[#This Row],[BUYING PRIZE]]*InputData[[#This Row],[QUANTITY]]</f>
        <v>1140</v>
      </c>
      <c r="N315" s="8">
        <f>InputData[[#This Row],[SELLING PRICE]]*InputData[[#This Row],[QUANTITY]]*(1-InputData[[#This Row],[DISCOUNT %]])</f>
        <v>1436.4</v>
      </c>
      <c r="O315">
        <f>DAY(InputData[[#This Row],[DATE]])</f>
        <v>10</v>
      </c>
      <c r="P315" t="str">
        <f>TEXT(InputData[[#This Row],[DATE]],"mmm")</f>
        <v>Mar</v>
      </c>
      <c r="Q315">
        <f>YEAR(InputData[[#This Row],[DATE]])</f>
        <v>2022</v>
      </c>
    </row>
    <row r="316" spans="1:17"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ID]],MasterData[],2,0)</f>
        <v>Product16</v>
      </c>
      <c r="J316" t="str">
        <f>VLOOKUP(InputData[[#This Row],[PRODUCT ID]],MasterData[],4,0)</f>
        <v>No.</v>
      </c>
      <c r="K316" s="8">
        <f>VLOOKUP(InputData[[#This Row],[PRODUCT ID]],MasterData[],5,0)</f>
        <v>13</v>
      </c>
      <c r="L316" s="8">
        <f>VLOOKUP(InputData[[#This Row],[PRODUCT ID]],MasterData[],6,0)</f>
        <v>16.64</v>
      </c>
      <c r="M316" s="8">
        <f>InputData[[#This Row],[BUYING PRIZE]]*InputData[[#This Row],[QUANTITY]]</f>
        <v>26</v>
      </c>
      <c r="N316" s="8">
        <f>InputData[[#This Row],[SELLING PRICE]]*InputData[[#This Row],[QUANTITY]]*(1-InputData[[#This Row],[DISCOUNT %]])</f>
        <v>33.28</v>
      </c>
      <c r="O316">
        <f>DAY(InputData[[#This Row],[DATE]])</f>
        <v>14</v>
      </c>
      <c r="P316" t="str">
        <f>TEXT(InputData[[#This Row],[DATE]],"mmm")</f>
        <v>Mar</v>
      </c>
      <c r="Q316">
        <f>YEAR(InputData[[#This Row],[DATE]])</f>
        <v>2022</v>
      </c>
    </row>
    <row r="317" spans="1:17"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ID]],MasterData[],2,0)</f>
        <v>Product26</v>
      </c>
      <c r="J317" t="str">
        <f>VLOOKUP(InputData[[#This Row],[PRODUCT ID]],MasterData[],4,0)</f>
        <v>No.</v>
      </c>
      <c r="K317" s="8">
        <f>VLOOKUP(InputData[[#This Row],[PRODUCT ID]],MasterData[],5,0)</f>
        <v>18</v>
      </c>
      <c r="L317" s="8">
        <f>VLOOKUP(InputData[[#This Row],[PRODUCT ID]],MasterData[],6,0)</f>
        <v>24.66</v>
      </c>
      <c r="M317" s="8">
        <f>InputData[[#This Row],[BUYING PRIZE]]*InputData[[#This Row],[QUANTITY]]</f>
        <v>234</v>
      </c>
      <c r="N317" s="8">
        <f>InputData[[#This Row],[SELLING PRICE]]*InputData[[#This Row],[QUANTITY]]*(1-InputData[[#This Row],[DISCOUNT %]])</f>
        <v>320.58</v>
      </c>
      <c r="O317">
        <f>DAY(InputData[[#This Row],[DATE]])</f>
        <v>14</v>
      </c>
      <c r="P317" t="str">
        <f>TEXT(InputData[[#This Row],[DATE]],"mmm")</f>
        <v>Mar</v>
      </c>
      <c r="Q317">
        <f>YEAR(InputData[[#This Row],[DATE]])</f>
        <v>2022</v>
      </c>
    </row>
    <row r="318" spans="1:17"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ID]],MasterData[],2,0)</f>
        <v>Product19</v>
      </c>
      <c r="J318" t="str">
        <f>VLOOKUP(InputData[[#This Row],[PRODUCT ID]],MasterData[],4,0)</f>
        <v>Ft</v>
      </c>
      <c r="K318" s="8">
        <f>VLOOKUP(InputData[[#This Row],[PRODUCT ID]],MasterData[],5,0)</f>
        <v>150</v>
      </c>
      <c r="L318" s="8">
        <f>VLOOKUP(InputData[[#This Row],[PRODUCT ID]],MasterData[],6,0)</f>
        <v>210</v>
      </c>
      <c r="M318" s="8">
        <f>InputData[[#This Row],[BUYING PRIZE]]*InputData[[#This Row],[QUANTITY]]</f>
        <v>300</v>
      </c>
      <c r="N318" s="8">
        <f>InputData[[#This Row],[SELLING PRICE]]*InputData[[#This Row],[QUANTITY]]*(1-InputData[[#This Row],[DISCOUNT %]])</f>
        <v>420</v>
      </c>
      <c r="O318">
        <f>DAY(InputData[[#This Row],[DATE]])</f>
        <v>18</v>
      </c>
      <c r="P318" t="str">
        <f>TEXT(InputData[[#This Row],[DATE]],"mmm")</f>
        <v>Mar</v>
      </c>
      <c r="Q318">
        <f>YEAR(InputData[[#This Row],[DATE]])</f>
        <v>2022</v>
      </c>
    </row>
    <row r="319" spans="1:17"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ID]],MasterData[],2,0)</f>
        <v>Product27</v>
      </c>
      <c r="J319" t="str">
        <f>VLOOKUP(InputData[[#This Row],[PRODUCT ID]],MasterData[],4,0)</f>
        <v>Lt</v>
      </c>
      <c r="K319" s="8">
        <f>VLOOKUP(InputData[[#This Row],[PRODUCT ID]],MasterData[],5,0)</f>
        <v>48</v>
      </c>
      <c r="L319" s="8">
        <f>VLOOKUP(InputData[[#This Row],[PRODUCT ID]],MasterData[],6,0)</f>
        <v>57.120000000000005</v>
      </c>
      <c r="M319" s="8">
        <f>InputData[[#This Row],[BUYING PRIZE]]*InputData[[#This Row],[QUANTITY]]</f>
        <v>480</v>
      </c>
      <c r="N319" s="8">
        <f>InputData[[#This Row],[SELLING PRICE]]*InputData[[#This Row],[QUANTITY]]*(1-InputData[[#This Row],[DISCOUNT %]])</f>
        <v>571.20000000000005</v>
      </c>
      <c r="O319">
        <f>DAY(InputData[[#This Row],[DATE]])</f>
        <v>18</v>
      </c>
      <c r="P319" t="str">
        <f>TEXT(InputData[[#This Row],[DATE]],"mmm")</f>
        <v>Mar</v>
      </c>
      <c r="Q319">
        <f>YEAR(InputData[[#This Row],[DATE]])</f>
        <v>2022</v>
      </c>
    </row>
    <row r="320" spans="1:17"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ID]],MasterData[],2,0)</f>
        <v>Product41</v>
      </c>
      <c r="J320" t="str">
        <f>VLOOKUP(InputData[[#This Row],[PRODUCT ID]],MasterData[],4,0)</f>
        <v>Ft</v>
      </c>
      <c r="K320" s="8">
        <f>VLOOKUP(InputData[[#This Row],[PRODUCT ID]],MasterData[],5,0)</f>
        <v>138</v>
      </c>
      <c r="L320" s="8">
        <f>VLOOKUP(InputData[[#This Row],[PRODUCT ID]],MasterData[],6,0)</f>
        <v>173.88</v>
      </c>
      <c r="M320" s="8">
        <f>InputData[[#This Row],[BUYING PRIZE]]*InputData[[#This Row],[QUANTITY]]</f>
        <v>828</v>
      </c>
      <c r="N320" s="8">
        <f>InputData[[#This Row],[SELLING PRICE]]*InputData[[#This Row],[QUANTITY]]*(1-InputData[[#This Row],[DISCOUNT %]])</f>
        <v>1043.28</v>
      </c>
      <c r="O320">
        <f>DAY(InputData[[#This Row],[DATE]])</f>
        <v>19</v>
      </c>
      <c r="P320" t="str">
        <f>TEXT(InputData[[#This Row],[DATE]],"mmm")</f>
        <v>Mar</v>
      </c>
      <c r="Q320">
        <f>YEAR(InputData[[#This Row],[DATE]])</f>
        <v>2022</v>
      </c>
    </row>
    <row r="321" spans="1:17"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ID]],MasterData[],2,0)</f>
        <v>Product32</v>
      </c>
      <c r="J321" t="str">
        <f>VLOOKUP(InputData[[#This Row],[PRODUCT ID]],MasterData[],4,0)</f>
        <v>Kg</v>
      </c>
      <c r="K321" s="8">
        <f>VLOOKUP(InputData[[#This Row],[PRODUCT ID]],MasterData[],5,0)</f>
        <v>89</v>
      </c>
      <c r="L321" s="8">
        <f>VLOOKUP(InputData[[#This Row],[PRODUCT ID]],MasterData[],6,0)</f>
        <v>117.48</v>
      </c>
      <c r="M321" s="8">
        <f>InputData[[#This Row],[BUYING PRIZE]]*InputData[[#This Row],[QUANTITY]]</f>
        <v>801</v>
      </c>
      <c r="N321" s="8">
        <f>InputData[[#This Row],[SELLING PRICE]]*InputData[[#This Row],[QUANTITY]]*(1-InputData[[#This Row],[DISCOUNT %]])</f>
        <v>1057.32</v>
      </c>
      <c r="O321">
        <f>DAY(InputData[[#This Row],[DATE]])</f>
        <v>23</v>
      </c>
      <c r="P321" t="str">
        <f>TEXT(InputData[[#This Row],[DATE]],"mmm")</f>
        <v>Mar</v>
      </c>
      <c r="Q321">
        <f>YEAR(InputData[[#This Row],[DATE]])</f>
        <v>2022</v>
      </c>
    </row>
    <row r="322" spans="1:17"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ID]],MasterData[],2,0)</f>
        <v>Product01</v>
      </c>
      <c r="J322" t="str">
        <f>VLOOKUP(InputData[[#This Row],[PRODUCT ID]],MasterData[],4,0)</f>
        <v>Kg</v>
      </c>
      <c r="K322" s="8">
        <f>VLOOKUP(InputData[[#This Row],[PRODUCT ID]],MasterData[],5,0)</f>
        <v>98</v>
      </c>
      <c r="L322" s="8">
        <f>VLOOKUP(InputData[[#This Row],[PRODUCT ID]],MasterData[],6,0)</f>
        <v>103.88</v>
      </c>
      <c r="M322" s="8">
        <f>InputData[[#This Row],[BUYING PRIZE]]*InputData[[#This Row],[QUANTITY]]</f>
        <v>196</v>
      </c>
      <c r="N322" s="8">
        <f>InputData[[#This Row],[SELLING PRICE]]*InputData[[#This Row],[QUANTITY]]*(1-InputData[[#This Row],[DISCOUNT %]])</f>
        <v>207.76</v>
      </c>
      <c r="O322">
        <f>DAY(InputData[[#This Row],[DATE]])</f>
        <v>25</v>
      </c>
      <c r="P322" t="str">
        <f>TEXT(InputData[[#This Row],[DATE]],"mmm")</f>
        <v>Mar</v>
      </c>
      <c r="Q322">
        <f>YEAR(InputData[[#This Row],[DATE]])</f>
        <v>2022</v>
      </c>
    </row>
    <row r="323" spans="1:17"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ID]],MasterData[],2,0)</f>
        <v>Product30</v>
      </c>
      <c r="J323" t="str">
        <f>VLOOKUP(InputData[[#This Row],[PRODUCT ID]],MasterData[],4,0)</f>
        <v>Ft</v>
      </c>
      <c r="K323" s="8">
        <f>VLOOKUP(InputData[[#This Row],[PRODUCT ID]],MasterData[],5,0)</f>
        <v>148</v>
      </c>
      <c r="L323" s="8">
        <f>VLOOKUP(InputData[[#This Row],[PRODUCT ID]],MasterData[],6,0)</f>
        <v>201.28</v>
      </c>
      <c r="M323" s="8">
        <f>InputData[[#This Row],[BUYING PRIZE]]*InputData[[#This Row],[QUANTITY]]</f>
        <v>1628</v>
      </c>
      <c r="N323" s="8">
        <f>InputData[[#This Row],[SELLING PRICE]]*InputData[[#This Row],[QUANTITY]]*(1-InputData[[#This Row],[DISCOUNT %]])</f>
        <v>2214.08</v>
      </c>
      <c r="O323">
        <f>DAY(InputData[[#This Row],[DATE]])</f>
        <v>25</v>
      </c>
      <c r="P323" t="str">
        <f>TEXT(InputData[[#This Row],[DATE]],"mmm")</f>
        <v>Mar</v>
      </c>
      <c r="Q323">
        <f>YEAR(InputData[[#This Row],[DATE]])</f>
        <v>2022</v>
      </c>
    </row>
    <row r="324" spans="1:17"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ID]],MasterData[],2,0)</f>
        <v>Product32</v>
      </c>
      <c r="J324" t="str">
        <f>VLOOKUP(InputData[[#This Row],[PRODUCT ID]],MasterData[],4,0)</f>
        <v>Kg</v>
      </c>
      <c r="K324" s="8">
        <f>VLOOKUP(InputData[[#This Row],[PRODUCT ID]],MasterData[],5,0)</f>
        <v>89</v>
      </c>
      <c r="L324" s="8">
        <f>VLOOKUP(InputData[[#This Row],[PRODUCT ID]],MasterData[],6,0)</f>
        <v>117.48</v>
      </c>
      <c r="M324" s="8">
        <f>InputData[[#This Row],[BUYING PRIZE]]*InputData[[#This Row],[QUANTITY]]</f>
        <v>1068</v>
      </c>
      <c r="N324" s="8">
        <f>InputData[[#This Row],[SELLING PRICE]]*InputData[[#This Row],[QUANTITY]]*(1-InputData[[#This Row],[DISCOUNT %]])</f>
        <v>1409.76</v>
      </c>
      <c r="O324">
        <f>DAY(InputData[[#This Row],[DATE]])</f>
        <v>29</v>
      </c>
      <c r="P324" t="str">
        <f>TEXT(InputData[[#This Row],[DATE]],"mmm")</f>
        <v>Mar</v>
      </c>
      <c r="Q324">
        <f>YEAR(InputData[[#This Row],[DATE]])</f>
        <v>2022</v>
      </c>
    </row>
    <row r="325" spans="1:17"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ID]],MasterData[],2,0)</f>
        <v>Product01</v>
      </c>
      <c r="J325" t="str">
        <f>VLOOKUP(InputData[[#This Row],[PRODUCT ID]],MasterData[],4,0)</f>
        <v>Kg</v>
      </c>
      <c r="K325" s="8">
        <f>VLOOKUP(InputData[[#This Row],[PRODUCT ID]],MasterData[],5,0)</f>
        <v>98</v>
      </c>
      <c r="L325" s="8">
        <f>VLOOKUP(InputData[[#This Row],[PRODUCT ID]],MasterData[],6,0)</f>
        <v>103.88</v>
      </c>
      <c r="M325" s="8">
        <f>InputData[[#This Row],[BUYING PRIZE]]*InputData[[#This Row],[QUANTITY]]</f>
        <v>1274</v>
      </c>
      <c r="N325" s="8">
        <f>InputData[[#This Row],[SELLING PRICE]]*InputData[[#This Row],[QUANTITY]]*(1-InputData[[#This Row],[DISCOUNT %]])</f>
        <v>1350.44</v>
      </c>
      <c r="O325">
        <f>DAY(InputData[[#This Row],[DATE]])</f>
        <v>30</v>
      </c>
      <c r="P325" t="str">
        <f>TEXT(InputData[[#This Row],[DATE]],"mmm")</f>
        <v>Mar</v>
      </c>
      <c r="Q325">
        <f>YEAR(InputData[[#This Row],[DATE]])</f>
        <v>2022</v>
      </c>
    </row>
    <row r="326" spans="1:17"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ID]],MasterData[],2,0)</f>
        <v>Product02</v>
      </c>
      <c r="J326" t="str">
        <f>VLOOKUP(InputData[[#This Row],[PRODUCT ID]],MasterData[],4,0)</f>
        <v>Kg</v>
      </c>
      <c r="K326" s="8">
        <f>VLOOKUP(InputData[[#This Row],[PRODUCT ID]],MasterData[],5,0)</f>
        <v>105</v>
      </c>
      <c r="L326" s="8">
        <f>VLOOKUP(InputData[[#This Row],[PRODUCT ID]],MasterData[],6,0)</f>
        <v>142.80000000000001</v>
      </c>
      <c r="M326" s="8">
        <f>InputData[[#This Row],[BUYING PRIZE]]*InputData[[#This Row],[QUANTITY]]</f>
        <v>210</v>
      </c>
      <c r="N326" s="8">
        <f>InputData[[#This Row],[SELLING PRICE]]*InputData[[#This Row],[QUANTITY]]*(1-InputData[[#This Row],[DISCOUNT %]])</f>
        <v>285.60000000000002</v>
      </c>
      <c r="O326">
        <f>DAY(InputData[[#This Row],[DATE]])</f>
        <v>1</v>
      </c>
      <c r="P326" t="str">
        <f>TEXT(InputData[[#This Row],[DATE]],"mmm")</f>
        <v>Apr</v>
      </c>
      <c r="Q326">
        <f>YEAR(InputData[[#This Row],[DATE]])</f>
        <v>2022</v>
      </c>
    </row>
    <row r="327" spans="1:17"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ID]],MasterData[],2,0)</f>
        <v>Product02</v>
      </c>
      <c r="J327" t="str">
        <f>VLOOKUP(InputData[[#This Row],[PRODUCT ID]],MasterData[],4,0)</f>
        <v>Kg</v>
      </c>
      <c r="K327" s="8">
        <f>VLOOKUP(InputData[[#This Row],[PRODUCT ID]],MasterData[],5,0)</f>
        <v>105</v>
      </c>
      <c r="L327" s="8">
        <f>VLOOKUP(InputData[[#This Row],[PRODUCT ID]],MasterData[],6,0)</f>
        <v>142.80000000000001</v>
      </c>
      <c r="M327" s="8">
        <f>InputData[[#This Row],[BUYING PRIZE]]*InputData[[#This Row],[QUANTITY]]</f>
        <v>315</v>
      </c>
      <c r="N327" s="8">
        <f>InputData[[#This Row],[SELLING PRICE]]*InputData[[#This Row],[QUANTITY]]*(1-InputData[[#This Row],[DISCOUNT %]])</f>
        <v>428.40000000000003</v>
      </c>
      <c r="O327">
        <f>DAY(InputData[[#This Row],[DATE]])</f>
        <v>2</v>
      </c>
      <c r="P327" t="str">
        <f>TEXT(InputData[[#This Row],[DATE]],"mmm")</f>
        <v>Apr</v>
      </c>
      <c r="Q327">
        <f>YEAR(InputData[[#This Row],[DATE]])</f>
        <v>2022</v>
      </c>
    </row>
    <row r="328" spans="1:17"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ID]],MasterData[],2,0)</f>
        <v>Product40</v>
      </c>
      <c r="J328" t="str">
        <f>VLOOKUP(InputData[[#This Row],[PRODUCT ID]],MasterData[],4,0)</f>
        <v>Kg</v>
      </c>
      <c r="K328" s="8">
        <f>VLOOKUP(InputData[[#This Row],[PRODUCT ID]],MasterData[],5,0)</f>
        <v>90</v>
      </c>
      <c r="L328" s="8">
        <f>VLOOKUP(InputData[[#This Row],[PRODUCT ID]],MasterData[],6,0)</f>
        <v>115.2</v>
      </c>
      <c r="M328" s="8">
        <f>InputData[[#This Row],[BUYING PRIZE]]*InputData[[#This Row],[QUANTITY]]</f>
        <v>180</v>
      </c>
      <c r="N328" s="8">
        <f>InputData[[#This Row],[SELLING PRICE]]*InputData[[#This Row],[QUANTITY]]*(1-InputData[[#This Row],[DISCOUNT %]])</f>
        <v>230.4</v>
      </c>
      <c r="O328">
        <f>DAY(InputData[[#This Row],[DATE]])</f>
        <v>6</v>
      </c>
      <c r="P328" t="str">
        <f>TEXT(InputData[[#This Row],[DATE]],"mmm")</f>
        <v>Apr</v>
      </c>
      <c r="Q328">
        <f>YEAR(InputData[[#This Row],[DATE]])</f>
        <v>2022</v>
      </c>
    </row>
    <row r="329" spans="1:17"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ID]],MasterData[],2,0)</f>
        <v>Product26</v>
      </c>
      <c r="J329" t="str">
        <f>VLOOKUP(InputData[[#This Row],[PRODUCT ID]],MasterData[],4,0)</f>
        <v>No.</v>
      </c>
      <c r="K329" s="8">
        <f>VLOOKUP(InputData[[#This Row],[PRODUCT ID]],MasterData[],5,0)</f>
        <v>18</v>
      </c>
      <c r="L329" s="8">
        <f>VLOOKUP(InputData[[#This Row],[PRODUCT ID]],MasterData[],6,0)</f>
        <v>24.66</v>
      </c>
      <c r="M329" s="8">
        <f>InputData[[#This Row],[BUYING PRIZE]]*InputData[[#This Row],[QUANTITY]]</f>
        <v>126</v>
      </c>
      <c r="N329" s="8">
        <f>InputData[[#This Row],[SELLING PRICE]]*InputData[[#This Row],[QUANTITY]]*(1-InputData[[#This Row],[DISCOUNT %]])</f>
        <v>172.62</v>
      </c>
      <c r="O329">
        <f>DAY(InputData[[#This Row],[DATE]])</f>
        <v>7</v>
      </c>
      <c r="P329" t="str">
        <f>TEXT(InputData[[#This Row],[DATE]],"mmm")</f>
        <v>Apr</v>
      </c>
      <c r="Q329">
        <f>YEAR(InputData[[#This Row],[DATE]])</f>
        <v>2022</v>
      </c>
    </row>
    <row r="330" spans="1:17"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ID]],MasterData[],2,0)</f>
        <v>Product39</v>
      </c>
      <c r="J330" t="str">
        <f>VLOOKUP(InputData[[#This Row],[PRODUCT ID]],MasterData[],4,0)</f>
        <v>No.</v>
      </c>
      <c r="K330" s="8">
        <f>VLOOKUP(InputData[[#This Row],[PRODUCT ID]],MasterData[],5,0)</f>
        <v>37</v>
      </c>
      <c r="L330" s="8">
        <f>VLOOKUP(InputData[[#This Row],[PRODUCT ID]],MasterData[],6,0)</f>
        <v>42.55</v>
      </c>
      <c r="M330" s="8">
        <f>InputData[[#This Row],[BUYING PRIZE]]*InputData[[#This Row],[QUANTITY]]</f>
        <v>444</v>
      </c>
      <c r="N330" s="8">
        <f>InputData[[#This Row],[SELLING PRICE]]*InputData[[#This Row],[QUANTITY]]*(1-InputData[[#This Row],[DISCOUNT %]])</f>
        <v>510.59999999999997</v>
      </c>
      <c r="O330">
        <f>DAY(InputData[[#This Row],[DATE]])</f>
        <v>9</v>
      </c>
      <c r="P330" t="str">
        <f>TEXT(InputData[[#This Row],[DATE]],"mmm")</f>
        <v>Apr</v>
      </c>
      <c r="Q330">
        <f>YEAR(InputData[[#This Row],[DATE]])</f>
        <v>2022</v>
      </c>
    </row>
    <row r="331" spans="1:17"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ID]],MasterData[],2,0)</f>
        <v>Product02</v>
      </c>
      <c r="J331" t="str">
        <f>VLOOKUP(InputData[[#This Row],[PRODUCT ID]],MasterData[],4,0)</f>
        <v>Kg</v>
      </c>
      <c r="K331" s="8">
        <f>VLOOKUP(InputData[[#This Row],[PRODUCT ID]],MasterData[],5,0)</f>
        <v>105</v>
      </c>
      <c r="L331" s="8">
        <f>VLOOKUP(InputData[[#This Row],[PRODUCT ID]],MasterData[],6,0)</f>
        <v>142.80000000000001</v>
      </c>
      <c r="M331" s="8">
        <f>InputData[[#This Row],[BUYING PRIZE]]*InputData[[#This Row],[QUANTITY]]</f>
        <v>945</v>
      </c>
      <c r="N331" s="8">
        <f>InputData[[#This Row],[SELLING PRICE]]*InputData[[#This Row],[QUANTITY]]*(1-InputData[[#This Row],[DISCOUNT %]])</f>
        <v>1285.2</v>
      </c>
      <c r="O331">
        <f>DAY(InputData[[#This Row],[DATE]])</f>
        <v>9</v>
      </c>
      <c r="P331" t="str">
        <f>TEXT(InputData[[#This Row],[DATE]],"mmm")</f>
        <v>Apr</v>
      </c>
      <c r="Q331">
        <f>YEAR(InputData[[#This Row],[DATE]])</f>
        <v>2022</v>
      </c>
    </row>
    <row r="332" spans="1:17"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ID]],MasterData[],2,0)</f>
        <v>Product16</v>
      </c>
      <c r="J332" t="str">
        <f>VLOOKUP(InputData[[#This Row],[PRODUCT ID]],MasterData[],4,0)</f>
        <v>No.</v>
      </c>
      <c r="K332" s="8">
        <f>VLOOKUP(InputData[[#This Row],[PRODUCT ID]],MasterData[],5,0)</f>
        <v>13</v>
      </c>
      <c r="L332" s="8">
        <f>VLOOKUP(InputData[[#This Row],[PRODUCT ID]],MasterData[],6,0)</f>
        <v>16.64</v>
      </c>
      <c r="M332" s="8">
        <f>InputData[[#This Row],[BUYING PRIZE]]*InputData[[#This Row],[QUANTITY]]</f>
        <v>182</v>
      </c>
      <c r="N332" s="8">
        <f>InputData[[#This Row],[SELLING PRICE]]*InputData[[#This Row],[QUANTITY]]*(1-InputData[[#This Row],[DISCOUNT %]])</f>
        <v>232.96</v>
      </c>
      <c r="O332">
        <f>DAY(InputData[[#This Row],[DATE]])</f>
        <v>13</v>
      </c>
      <c r="P332" t="str">
        <f>TEXT(InputData[[#This Row],[DATE]],"mmm")</f>
        <v>Apr</v>
      </c>
      <c r="Q332">
        <f>YEAR(InputData[[#This Row],[DATE]])</f>
        <v>2022</v>
      </c>
    </row>
    <row r="333" spans="1:17"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ID]],MasterData[],2,0)</f>
        <v>Product41</v>
      </c>
      <c r="J333" t="str">
        <f>VLOOKUP(InputData[[#This Row],[PRODUCT ID]],MasterData[],4,0)</f>
        <v>Ft</v>
      </c>
      <c r="K333" s="8">
        <f>VLOOKUP(InputData[[#This Row],[PRODUCT ID]],MasterData[],5,0)</f>
        <v>138</v>
      </c>
      <c r="L333" s="8">
        <f>VLOOKUP(InputData[[#This Row],[PRODUCT ID]],MasterData[],6,0)</f>
        <v>173.88</v>
      </c>
      <c r="M333" s="8">
        <f>InputData[[#This Row],[BUYING PRIZE]]*InputData[[#This Row],[QUANTITY]]</f>
        <v>1242</v>
      </c>
      <c r="N333" s="8">
        <f>InputData[[#This Row],[SELLING PRICE]]*InputData[[#This Row],[QUANTITY]]*(1-InputData[[#This Row],[DISCOUNT %]])</f>
        <v>1564.92</v>
      </c>
      <c r="O333">
        <f>DAY(InputData[[#This Row],[DATE]])</f>
        <v>18</v>
      </c>
      <c r="P333" t="str">
        <f>TEXT(InputData[[#This Row],[DATE]],"mmm")</f>
        <v>Apr</v>
      </c>
      <c r="Q333">
        <f>YEAR(InputData[[#This Row],[DATE]])</f>
        <v>2022</v>
      </c>
    </row>
    <row r="334" spans="1:17"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ID]],MasterData[],2,0)</f>
        <v>Product18</v>
      </c>
      <c r="J334" t="str">
        <f>VLOOKUP(InputData[[#This Row],[PRODUCT ID]],MasterData[],4,0)</f>
        <v>No.</v>
      </c>
      <c r="K334" s="8">
        <f>VLOOKUP(InputData[[#This Row],[PRODUCT ID]],MasterData[],5,0)</f>
        <v>37</v>
      </c>
      <c r="L334" s="8">
        <f>VLOOKUP(InputData[[#This Row],[PRODUCT ID]],MasterData[],6,0)</f>
        <v>49.21</v>
      </c>
      <c r="M334" s="8">
        <f>InputData[[#This Row],[BUYING PRIZE]]*InputData[[#This Row],[QUANTITY]]</f>
        <v>74</v>
      </c>
      <c r="N334" s="8">
        <f>InputData[[#This Row],[SELLING PRICE]]*InputData[[#This Row],[QUANTITY]]*(1-InputData[[#This Row],[DISCOUNT %]])</f>
        <v>98.42</v>
      </c>
      <c r="O334">
        <f>DAY(InputData[[#This Row],[DATE]])</f>
        <v>20</v>
      </c>
      <c r="P334" t="str">
        <f>TEXT(InputData[[#This Row],[DATE]],"mmm")</f>
        <v>Apr</v>
      </c>
      <c r="Q334">
        <f>YEAR(InputData[[#This Row],[DATE]])</f>
        <v>2022</v>
      </c>
    </row>
    <row r="335" spans="1:17"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ID]],MasterData[],2,0)</f>
        <v>Product12</v>
      </c>
      <c r="J335" t="str">
        <f>VLOOKUP(InputData[[#This Row],[PRODUCT ID]],MasterData[],4,0)</f>
        <v>Kg</v>
      </c>
      <c r="K335" s="8">
        <f>VLOOKUP(InputData[[#This Row],[PRODUCT ID]],MasterData[],5,0)</f>
        <v>73</v>
      </c>
      <c r="L335" s="8">
        <f>VLOOKUP(InputData[[#This Row],[PRODUCT ID]],MasterData[],6,0)</f>
        <v>94.17</v>
      </c>
      <c r="M335" s="8">
        <f>InputData[[#This Row],[BUYING PRIZE]]*InputData[[#This Row],[QUANTITY]]</f>
        <v>292</v>
      </c>
      <c r="N335" s="8">
        <f>InputData[[#This Row],[SELLING PRICE]]*InputData[[#This Row],[QUANTITY]]*(1-InputData[[#This Row],[DISCOUNT %]])</f>
        <v>376.68</v>
      </c>
      <c r="O335">
        <f>DAY(InputData[[#This Row],[DATE]])</f>
        <v>20</v>
      </c>
      <c r="P335" t="str">
        <f>TEXT(InputData[[#This Row],[DATE]],"mmm")</f>
        <v>Apr</v>
      </c>
      <c r="Q335">
        <f>YEAR(InputData[[#This Row],[DATE]])</f>
        <v>2022</v>
      </c>
    </row>
    <row r="336" spans="1:17"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ID]],MasterData[],2,0)</f>
        <v>Product30</v>
      </c>
      <c r="J336" t="str">
        <f>VLOOKUP(InputData[[#This Row],[PRODUCT ID]],MasterData[],4,0)</f>
        <v>Ft</v>
      </c>
      <c r="K336" s="8">
        <f>VLOOKUP(InputData[[#This Row],[PRODUCT ID]],MasterData[],5,0)</f>
        <v>148</v>
      </c>
      <c r="L336" s="8">
        <f>VLOOKUP(InputData[[#This Row],[PRODUCT ID]],MasterData[],6,0)</f>
        <v>201.28</v>
      </c>
      <c r="M336" s="8">
        <f>InputData[[#This Row],[BUYING PRIZE]]*InputData[[#This Row],[QUANTITY]]</f>
        <v>296</v>
      </c>
      <c r="N336" s="8">
        <f>InputData[[#This Row],[SELLING PRICE]]*InputData[[#This Row],[QUANTITY]]*(1-InputData[[#This Row],[DISCOUNT %]])</f>
        <v>402.56</v>
      </c>
      <c r="O336">
        <f>DAY(InputData[[#This Row],[DATE]])</f>
        <v>21</v>
      </c>
      <c r="P336" t="str">
        <f>TEXT(InputData[[#This Row],[DATE]],"mmm")</f>
        <v>Apr</v>
      </c>
      <c r="Q336">
        <f>YEAR(InputData[[#This Row],[DATE]])</f>
        <v>2022</v>
      </c>
    </row>
    <row r="337" spans="1:17"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ID]],MasterData[],2,0)</f>
        <v>Product26</v>
      </c>
      <c r="J337" t="str">
        <f>VLOOKUP(InputData[[#This Row],[PRODUCT ID]],MasterData[],4,0)</f>
        <v>No.</v>
      </c>
      <c r="K337" s="8">
        <f>VLOOKUP(InputData[[#This Row],[PRODUCT ID]],MasterData[],5,0)</f>
        <v>18</v>
      </c>
      <c r="L337" s="8">
        <f>VLOOKUP(InputData[[#This Row],[PRODUCT ID]],MasterData[],6,0)</f>
        <v>24.66</v>
      </c>
      <c r="M337" s="8">
        <f>InputData[[#This Row],[BUYING PRIZE]]*InputData[[#This Row],[QUANTITY]]</f>
        <v>252</v>
      </c>
      <c r="N337" s="8">
        <f>InputData[[#This Row],[SELLING PRICE]]*InputData[[#This Row],[QUANTITY]]*(1-InputData[[#This Row],[DISCOUNT %]])</f>
        <v>345.24</v>
      </c>
      <c r="O337">
        <f>DAY(InputData[[#This Row],[DATE]])</f>
        <v>21</v>
      </c>
      <c r="P337" t="str">
        <f>TEXT(InputData[[#This Row],[DATE]],"mmm")</f>
        <v>Apr</v>
      </c>
      <c r="Q337">
        <f>YEAR(InputData[[#This Row],[DATE]])</f>
        <v>2022</v>
      </c>
    </row>
    <row r="338" spans="1:17"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ID]],MasterData[],2,0)</f>
        <v>Product44</v>
      </c>
      <c r="J338" t="str">
        <f>VLOOKUP(InputData[[#This Row],[PRODUCT ID]],MasterData[],4,0)</f>
        <v>Kg</v>
      </c>
      <c r="K338" s="8">
        <f>VLOOKUP(InputData[[#This Row],[PRODUCT ID]],MasterData[],5,0)</f>
        <v>76</v>
      </c>
      <c r="L338" s="8">
        <f>VLOOKUP(InputData[[#This Row],[PRODUCT ID]],MasterData[],6,0)</f>
        <v>82.08</v>
      </c>
      <c r="M338" s="8">
        <f>InputData[[#This Row],[BUYING PRIZE]]*InputData[[#This Row],[QUANTITY]]</f>
        <v>1140</v>
      </c>
      <c r="N338" s="8">
        <f>InputData[[#This Row],[SELLING PRICE]]*InputData[[#This Row],[QUANTITY]]*(1-InputData[[#This Row],[DISCOUNT %]])</f>
        <v>1231.2</v>
      </c>
      <c r="O338">
        <f>DAY(InputData[[#This Row],[DATE]])</f>
        <v>23</v>
      </c>
      <c r="P338" t="str">
        <f>TEXT(InputData[[#This Row],[DATE]],"mmm")</f>
        <v>Apr</v>
      </c>
      <c r="Q338">
        <f>YEAR(InputData[[#This Row],[DATE]])</f>
        <v>2022</v>
      </c>
    </row>
    <row r="339" spans="1:17"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ID]],MasterData[],2,0)</f>
        <v>Product34</v>
      </c>
      <c r="J339" t="str">
        <f>VLOOKUP(InputData[[#This Row],[PRODUCT ID]],MasterData[],4,0)</f>
        <v>Lt</v>
      </c>
      <c r="K339" s="8">
        <f>VLOOKUP(InputData[[#This Row],[PRODUCT ID]],MasterData[],5,0)</f>
        <v>55</v>
      </c>
      <c r="L339" s="8">
        <f>VLOOKUP(InputData[[#This Row],[PRODUCT ID]],MasterData[],6,0)</f>
        <v>58.3</v>
      </c>
      <c r="M339" s="8">
        <f>InputData[[#This Row],[BUYING PRIZE]]*InputData[[#This Row],[QUANTITY]]</f>
        <v>220</v>
      </c>
      <c r="N339" s="8">
        <f>InputData[[#This Row],[SELLING PRICE]]*InputData[[#This Row],[QUANTITY]]*(1-InputData[[#This Row],[DISCOUNT %]])</f>
        <v>233.2</v>
      </c>
      <c r="O339">
        <f>DAY(InputData[[#This Row],[DATE]])</f>
        <v>24</v>
      </c>
      <c r="P339" t="str">
        <f>TEXT(InputData[[#This Row],[DATE]],"mmm")</f>
        <v>Apr</v>
      </c>
      <c r="Q339">
        <f>YEAR(InputData[[#This Row],[DATE]])</f>
        <v>2022</v>
      </c>
    </row>
    <row r="340" spans="1:17"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ID]],MasterData[],2,0)</f>
        <v>Product04</v>
      </c>
      <c r="J340" t="str">
        <f>VLOOKUP(InputData[[#This Row],[PRODUCT ID]],MasterData[],4,0)</f>
        <v>Lt</v>
      </c>
      <c r="K340" s="8">
        <f>VLOOKUP(InputData[[#This Row],[PRODUCT ID]],MasterData[],5,0)</f>
        <v>44</v>
      </c>
      <c r="L340" s="8">
        <f>VLOOKUP(InputData[[#This Row],[PRODUCT ID]],MasterData[],6,0)</f>
        <v>48.84</v>
      </c>
      <c r="M340" s="8">
        <f>InputData[[#This Row],[BUYING PRIZE]]*InputData[[#This Row],[QUANTITY]]</f>
        <v>396</v>
      </c>
      <c r="N340" s="8">
        <f>InputData[[#This Row],[SELLING PRICE]]*InputData[[#This Row],[QUANTITY]]*(1-InputData[[#This Row],[DISCOUNT %]])</f>
        <v>439.56000000000006</v>
      </c>
      <c r="O340">
        <f>DAY(InputData[[#This Row],[DATE]])</f>
        <v>25</v>
      </c>
      <c r="P340" t="str">
        <f>TEXT(InputData[[#This Row],[DATE]],"mmm")</f>
        <v>Apr</v>
      </c>
      <c r="Q340">
        <f>YEAR(InputData[[#This Row],[DATE]])</f>
        <v>2022</v>
      </c>
    </row>
    <row r="341" spans="1:17"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ID]],MasterData[],2,0)</f>
        <v>Product03</v>
      </c>
      <c r="J341" t="str">
        <f>VLOOKUP(InputData[[#This Row],[PRODUCT ID]],MasterData[],4,0)</f>
        <v>Kg</v>
      </c>
      <c r="K341" s="8">
        <f>VLOOKUP(InputData[[#This Row],[PRODUCT ID]],MasterData[],5,0)</f>
        <v>71</v>
      </c>
      <c r="L341" s="8">
        <f>VLOOKUP(InputData[[#This Row],[PRODUCT ID]],MasterData[],6,0)</f>
        <v>80.94</v>
      </c>
      <c r="M341" s="8">
        <f>InputData[[#This Row],[BUYING PRIZE]]*InputData[[#This Row],[QUANTITY]]</f>
        <v>568</v>
      </c>
      <c r="N341" s="8">
        <f>InputData[[#This Row],[SELLING PRICE]]*InputData[[#This Row],[QUANTITY]]*(1-InputData[[#This Row],[DISCOUNT %]])</f>
        <v>647.52</v>
      </c>
      <c r="O341">
        <f>DAY(InputData[[#This Row],[DATE]])</f>
        <v>25</v>
      </c>
      <c r="P341" t="str">
        <f>TEXT(InputData[[#This Row],[DATE]],"mmm")</f>
        <v>Apr</v>
      </c>
      <c r="Q341">
        <f>YEAR(InputData[[#This Row],[DATE]])</f>
        <v>2022</v>
      </c>
    </row>
    <row r="342" spans="1:17"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ID]],MasterData[],2,0)</f>
        <v>Product27</v>
      </c>
      <c r="J342" t="str">
        <f>VLOOKUP(InputData[[#This Row],[PRODUCT ID]],MasterData[],4,0)</f>
        <v>Lt</v>
      </c>
      <c r="K342" s="8">
        <f>VLOOKUP(InputData[[#This Row],[PRODUCT ID]],MasterData[],5,0)</f>
        <v>48</v>
      </c>
      <c r="L342" s="8">
        <f>VLOOKUP(InputData[[#This Row],[PRODUCT ID]],MasterData[],6,0)</f>
        <v>57.120000000000005</v>
      </c>
      <c r="M342" s="8">
        <f>InputData[[#This Row],[BUYING PRIZE]]*InputData[[#This Row],[QUANTITY]]</f>
        <v>96</v>
      </c>
      <c r="N342" s="8">
        <f>InputData[[#This Row],[SELLING PRICE]]*InputData[[#This Row],[QUANTITY]]*(1-InputData[[#This Row],[DISCOUNT %]])</f>
        <v>114.24000000000001</v>
      </c>
      <c r="O342">
        <f>DAY(InputData[[#This Row],[DATE]])</f>
        <v>26</v>
      </c>
      <c r="P342" t="str">
        <f>TEXT(InputData[[#This Row],[DATE]],"mmm")</f>
        <v>Apr</v>
      </c>
      <c r="Q342">
        <f>YEAR(InputData[[#This Row],[DATE]])</f>
        <v>2022</v>
      </c>
    </row>
    <row r="343" spans="1:17"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ID]],MasterData[],2,0)</f>
        <v>Product14</v>
      </c>
      <c r="J343" t="str">
        <f>VLOOKUP(InputData[[#This Row],[PRODUCT ID]],MasterData[],4,0)</f>
        <v>Kg</v>
      </c>
      <c r="K343" s="8">
        <f>VLOOKUP(InputData[[#This Row],[PRODUCT ID]],MasterData[],5,0)</f>
        <v>112</v>
      </c>
      <c r="L343" s="8">
        <f>VLOOKUP(InputData[[#This Row],[PRODUCT ID]],MasterData[],6,0)</f>
        <v>146.72</v>
      </c>
      <c r="M343" s="8">
        <f>InputData[[#This Row],[BUYING PRIZE]]*InputData[[#This Row],[QUANTITY]]</f>
        <v>1568</v>
      </c>
      <c r="N343" s="8">
        <f>InputData[[#This Row],[SELLING PRICE]]*InputData[[#This Row],[QUANTITY]]*(1-InputData[[#This Row],[DISCOUNT %]])</f>
        <v>2054.08</v>
      </c>
      <c r="O343">
        <f>DAY(InputData[[#This Row],[DATE]])</f>
        <v>28</v>
      </c>
      <c r="P343" t="str">
        <f>TEXT(InputData[[#This Row],[DATE]],"mmm")</f>
        <v>Apr</v>
      </c>
      <c r="Q343">
        <f>YEAR(InputData[[#This Row],[DATE]])</f>
        <v>2022</v>
      </c>
    </row>
    <row r="344" spans="1:17"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ID]],MasterData[],2,0)</f>
        <v>Product16</v>
      </c>
      <c r="J344" t="str">
        <f>VLOOKUP(InputData[[#This Row],[PRODUCT ID]],MasterData[],4,0)</f>
        <v>No.</v>
      </c>
      <c r="K344" s="8">
        <f>VLOOKUP(InputData[[#This Row],[PRODUCT ID]],MasterData[],5,0)</f>
        <v>13</v>
      </c>
      <c r="L344" s="8">
        <f>VLOOKUP(InputData[[#This Row],[PRODUCT ID]],MasterData[],6,0)</f>
        <v>16.64</v>
      </c>
      <c r="M344" s="8">
        <f>InputData[[#This Row],[BUYING PRIZE]]*InputData[[#This Row],[QUANTITY]]</f>
        <v>169</v>
      </c>
      <c r="N344" s="8">
        <f>InputData[[#This Row],[SELLING PRICE]]*InputData[[#This Row],[QUANTITY]]*(1-InputData[[#This Row],[DISCOUNT %]])</f>
        <v>216.32</v>
      </c>
      <c r="O344">
        <f>DAY(InputData[[#This Row],[DATE]])</f>
        <v>30</v>
      </c>
      <c r="P344" t="str">
        <f>TEXT(InputData[[#This Row],[DATE]],"mmm")</f>
        <v>Apr</v>
      </c>
      <c r="Q344">
        <f>YEAR(InputData[[#This Row],[DATE]])</f>
        <v>2022</v>
      </c>
    </row>
    <row r="345" spans="1:17"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ID]],MasterData[],2,0)</f>
        <v>Product27</v>
      </c>
      <c r="J345" t="str">
        <f>VLOOKUP(InputData[[#This Row],[PRODUCT ID]],MasterData[],4,0)</f>
        <v>Lt</v>
      </c>
      <c r="K345" s="8">
        <f>VLOOKUP(InputData[[#This Row],[PRODUCT ID]],MasterData[],5,0)</f>
        <v>48</v>
      </c>
      <c r="L345" s="8">
        <f>VLOOKUP(InputData[[#This Row],[PRODUCT ID]],MasterData[],6,0)</f>
        <v>57.120000000000005</v>
      </c>
      <c r="M345" s="8">
        <f>InputData[[#This Row],[BUYING PRIZE]]*InputData[[#This Row],[QUANTITY]]</f>
        <v>384</v>
      </c>
      <c r="N345" s="8">
        <f>InputData[[#This Row],[SELLING PRICE]]*InputData[[#This Row],[QUANTITY]]*(1-InputData[[#This Row],[DISCOUNT %]])</f>
        <v>456.96000000000004</v>
      </c>
      <c r="O345">
        <f>DAY(InputData[[#This Row],[DATE]])</f>
        <v>30</v>
      </c>
      <c r="P345" t="str">
        <f>TEXT(InputData[[#This Row],[DATE]],"mmm")</f>
        <v>Apr</v>
      </c>
      <c r="Q345">
        <f>YEAR(InputData[[#This Row],[DATE]])</f>
        <v>2022</v>
      </c>
    </row>
    <row r="346" spans="1:17"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ID]],MasterData[],2,0)</f>
        <v>Product34</v>
      </c>
      <c r="J346" t="str">
        <f>VLOOKUP(InputData[[#This Row],[PRODUCT ID]],MasterData[],4,0)</f>
        <v>Lt</v>
      </c>
      <c r="K346" s="8">
        <f>VLOOKUP(InputData[[#This Row],[PRODUCT ID]],MasterData[],5,0)</f>
        <v>55</v>
      </c>
      <c r="L346" s="8">
        <f>VLOOKUP(InputData[[#This Row],[PRODUCT ID]],MasterData[],6,0)</f>
        <v>58.3</v>
      </c>
      <c r="M346" s="8">
        <f>InputData[[#This Row],[BUYING PRIZE]]*InputData[[#This Row],[QUANTITY]]</f>
        <v>495</v>
      </c>
      <c r="N346" s="8">
        <f>InputData[[#This Row],[SELLING PRICE]]*InputData[[#This Row],[QUANTITY]]*(1-InputData[[#This Row],[DISCOUNT %]])</f>
        <v>524.69999999999993</v>
      </c>
      <c r="O346">
        <f>DAY(InputData[[#This Row],[DATE]])</f>
        <v>1</v>
      </c>
      <c r="P346" t="str">
        <f>TEXT(InputData[[#This Row],[DATE]],"mmm")</f>
        <v>May</v>
      </c>
      <c r="Q346">
        <f>YEAR(InputData[[#This Row],[DATE]])</f>
        <v>2022</v>
      </c>
    </row>
    <row r="347" spans="1:17"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ID]],MasterData[],2,0)</f>
        <v>Product33</v>
      </c>
      <c r="J347" t="str">
        <f>VLOOKUP(InputData[[#This Row],[PRODUCT ID]],MasterData[],4,0)</f>
        <v>Kg</v>
      </c>
      <c r="K347" s="8">
        <f>VLOOKUP(InputData[[#This Row],[PRODUCT ID]],MasterData[],5,0)</f>
        <v>95</v>
      </c>
      <c r="L347" s="8">
        <f>VLOOKUP(InputData[[#This Row],[PRODUCT ID]],MasterData[],6,0)</f>
        <v>119.7</v>
      </c>
      <c r="M347" s="8">
        <f>InputData[[#This Row],[BUYING PRIZE]]*InputData[[#This Row],[QUANTITY]]</f>
        <v>570</v>
      </c>
      <c r="N347" s="8">
        <f>InputData[[#This Row],[SELLING PRICE]]*InputData[[#This Row],[QUANTITY]]*(1-InputData[[#This Row],[DISCOUNT %]])</f>
        <v>718.2</v>
      </c>
      <c r="O347">
        <f>DAY(InputData[[#This Row],[DATE]])</f>
        <v>1</v>
      </c>
      <c r="P347" t="str">
        <f>TEXT(InputData[[#This Row],[DATE]],"mmm")</f>
        <v>May</v>
      </c>
      <c r="Q347">
        <f>YEAR(InputData[[#This Row],[DATE]])</f>
        <v>2022</v>
      </c>
    </row>
    <row r="348" spans="1:17"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ID]],MasterData[],2,0)</f>
        <v>Product13</v>
      </c>
      <c r="J348" t="str">
        <f>VLOOKUP(InputData[[#This Row],[PRODUCT ID]],MasterData[],4,0)</f>
        <v>Kg</v>
      </c>
      <c r="K348" s="8">
        <f>VLOOKUP(InputData[[#This Row],[PRODUCT ID]],MasterData[],5,0)</f>
        <v>112</v>
      </c>
      <c r="L348" s="8">
        <f>VLOOKUP(InputData[[#This Row],[PRODUCT ID]],MasterData[],6,0)</f>
        <v>122.08</v>
      </c>
      <c r="M348" s="8">
        <f>InputData[[#This Row],[BUYING PRIZE]]*InputData[[#This Row],[QUANTITY]]</f>
        <v>448</v>
      </c>
      <c r="N348" s="8">
        <f>InputData[[#This Row],[SELLING PRICE]]*InputData[[#This Row],[QUANTITY]]*(1-InputData[[#This Row],[DISCOUNT %]])</f>
        <v>488.32</v>
      </c>
      <c r="O348">
        <f>DAY(InputData[[#This Row],[DATE]])</f>
        <v>2</v>
      </c>
      <c r="P348" t="str">
        <f>TEXT(InputData[[#This Row],[DATE]],"mmm")</f>
        <v>May</v>
      </c>
      <c r="Q348">
        <f>YEAR(InputData[[#This Row],[DATE]])</f>
        <v>2022</v>
      </c>
    </row>
    <row r="349" spans="1:17"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ID]],MasterData[],2,0)</f>
        <v>Product20</v>
      </c>
      <c r="J349" t="str">
        <f>VLOOKUP(InputData[[#This Row],[PRODUCT ID]],MasterData[],4,0)</f>
        <v>Lt</v>
      </c>
      <c r="K349" s="8">
        <f>VLOOKUP(InputData[[#This Row],[PRODUCT ID]],MasterData[],5,0)</f>
        <v>61</v>
      </c>
      <c r="L349" s="8">
        <f>VLOOKUP(InputData[[#This Row],[PRODUCT ID]],MasterData[],6,0)</f>
        <v>76.25</v>
      </c>
      <c r="M349" s="8">
        <f>InputData[[#This Row],[BUYING PRIZE]]*InputData[[#This Row],[QUANTITY]]</f>
        <v>610</v>
      </c>
      <c r="N349" s="8">
        <f>InputData[[#This Row],[SELLING PRICE]]*InputData[[#This Row],[QUANTITY]]*(1-InputData[[#This Row],[DISCOUNT %]])</f>
        <v>762.5</v>
      </c>
      <c r="O349">
        <f>DAY(InputData[[#This Row],[DATE]])</f>
        <v>4</v>
      </c>
      <c r="P349" t="str">
        <f>TEXT(InputData[[#This Row],[DATE]],"mmm")</f>
        <v>May</v>
      </c>
      <c r="Q349">
        <f>YEAR(InputData[[#This Row],[DATE]])</f>
        <v>2022</v>
      </c>
    </row>
    <row r="350" spans="1:17"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ID]],MasterData[],2,0)</f>
        <v>Product34</v>
      </c>
      <c r="J350" t="str">
        <f>VLOOKUP(InputData[[#This Row],[PRODUCT ID]],MasterData[],4,0)</f>
        <v>Lt</v>
      </c>
      <c r="K350" s="8">
        <f>VLOOKUP(InputData[[#This Row],[PRODUCT ID]],MasterData[],5,0)</f>
        <v>55</v>
      </c>
      <c r="L350" s="8">
        <f>VLOOKUP(InputData[[#This Row],[PRODUCT ID]],MasterData[],6,0)</f>
        <v>58.3</v>
      </c>
      <c r="M350" s="8">
        <f>InputData[[#This Row],[BUYING PRIZE]]*InputData[[#This Row],[QUANTITY]]</f>
        <v>385</v>
      </c>
      <c r="N350" s="8">
        <f>InputData[[#This Row],[SELLING PRICE]]*InputData[[#This Row],[QUANTITY]]*(1-InputData[[#This Row],[DISCOUNT %]])</f>
        <v>408.09999999999997</v>
      </c>
      <c r="O350">
        <f>DAY(InputData[[#This Row],[DATE]])</f>
        <v>6</v>
      </c>
      <c r="P350" t="str">
        <f>TEXT(InputData[[#This Row],[DATE]],"mmm")</f>
        <v>May</v>
      </c>
      <c r="Q350">
        <f>YEAR(InputData[[#This Row],[DATE]])</f>
        <v>2022</v>
      </c>
    </row>
    <row r="351" spans="1:17"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ID]],MasterData[],2,0)</f>
        <v>Product15</v>
      </c>
      <c r="J351" t="str">
        <f>VLOOKUP(InputData[[#This Row],[PRODUCT ID]],MasterData[],4,0)</f>
        <v>No.</v>
      </c>
      <c r="K351" s="8">
        <f>VLOOKUP(InputData[[#This Row],[PRODUCT ID]],MasterData[],5,0)</f>
        <v>12</v>
      </c>
      <c r="L351" s="8">
        <f>VLOOKUP(InputData[[#This Row],[PRODUCT ID]],MasterData[],6,0)</f>
        <v>15.719999999999999</v>
      </c>
      <c r="M351" s="8">
        <f>InputData[[#This Row],[BUYING PRIZE]]*InputData[[#This Row],[QUANTITY]]</f>
        <v>48</v>
      </c>
      <c r="N351" s="8">
        <f>InputData[[#This Row],[SELLING PRICE]]*InputData[[#This Row],[QUANTITY]]*(1-InputData[[#This Row],[DISCOUNT %]])</f>
        <v>62.879999999999995</v>
      </c>
      <c r="O351">
        <f>DAY(InputData[[#This Row],[DATE]])</f>
        <v>7</v>
      </c>
      <c r="P351" t="str">
        <f>TEXT(InputData[[#This Row],[DATE]],"mmm")</f>
        <v>May</v>
      </c>
      <c r="Q351">
        <f>YEAR(InputData[[#This Row],[DATE]])</f>
        <v>2022</v>
      </c>
    </row>
    <row r="352" spans="1:17"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ID]],MasterData[],2,0)</f>
        <v>Product27</v>
      </c>
      <c r="J352" t="str">
        <f>VLOOKUP(InputData[[#This Row],[PRODUCT ID]],MasterData[],4,0)</f>
        <v>Lt</v>
      </c>
      <c r="K352" s="8">
        <f>VLOOKUP(InputData[[#This Row],[PRODUCT ID]],MasterData[],5,0)</f>
        <v>48</v>
      </c>
      <c r="L352" s="8">
        <f>VLOOKUP(InputData[[#This Row],[PRODUCT ID]],MasterData[],6,0)</f>
        <v>57.120000000000005</v>
      </c>
      <c r="M352" s="8">
        <f>InputData[[#This Row],[BUYING PRIZE]]*InputData[[#This Row],[QUANTITY]]</f>
        <v>48</v>
      </c>
      <c r="N352" s="8">
        <f>InputData[[#This Row],[SELLING PRICE]]*InputData[[#This Row],[QUANTITY]]*(1-InputData[[#This Row],[DISCOUNT %]])</f>
        <v>57.120000000000005</v>
      </c>
      <c r="O352">
        <f>DAY(InputData[[#This Row],[DATE]])</f>
        <v>7</v>
      </c>
      <c r="P352" t="str">
        <f>TEXT(InputData[[#This Row],[DATE]],"mmm")</f>
        <v>May</v>
      </c>
      <c r="Q352">
        <f>YEAR(InputData[[#This Row],[DATE]])</f>
        <v>2022</v>
      </c>
    </row>
    <row r="353" spans="1:17"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ID]],MasterData[],2,0)</f>
        <v>Product22</v>
      </c>
      <c r="J353" t="str">
        <f>VLOOKUP(InputData[[#This Row],[PRODUCT ID]],MasterData[],4,0)</f>
        <v>Ft</v>
      </c>
      <c r="K353" s="8">
        <f>VLOOKUP(InputData[[#This Row],[PRODUCT ID]],MasterData[],5,0)</f>
        <v>121</v>
      </c>
      <c r="L353" s="8">
        <f>VLOOKUP(InputData[[#This Row],[PRODUCT ID]],MasterData[],6,0)</f>
        <v>141.57</v>
      </c>
      <c r="M353" s="8">
        <f>InputData[[#This Row],[BUYING PRIZE]]*InputData[[#This Row],[QUANTITY]]</f>
        <v>847</v>
      </c>
      <c r="N353" s="8">
        <f>InputData[[#This Row],[SELLING PRICE]]*InputData[[#This Row],[QUANTITY]]*(1-InputData[[#This Row],[DISCOUNT %]])</f>
        <v>990.99</v>
      </c>
      <c r="O353">
        <f>DAY(InputData[[#This Row],[DATE]])</f>
        <v>8</v>
      </c>
      <c r="P353" t="str">
        <f>TEXT(InputData[[#This Row],[DATE]],"mmm")</f>
        <v>May</v>
      </c>
      <c r="Q353">
        <f>YEAR(InputData[[#This Row],[DATE]])</f>
        <v>2022</v>
      </c>
    </row>
    <row r="354" spans="1:17"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ID]],MasterData[],2,0)</f>
        <v>Product17</v>
      </c>
      <c r="J354" t="str">
        <f>VLOOKUP(InputData[[#This Row],[PRODUCT ID]],MasterData[],4,0)</f>
        <v>Ft</v>
      </c>
      <c r="K354" s="8">
        <f>VLOOKUP(InputData[[#This Row],[PRODUCT ID]],MasterData[],5,0)</f>
        <v>134</v>
      </c>
      <c r="L354" s="8">
        <f>VLOOKUP(InputData[[#This Row],[PRODUCT ID]],MasterData[],6,0)</f>
        <v>156.78</v>
      </c>
      <c r="M354" s="8">
        <f>InputData[[#This Row],[BUYING PRIZE]]*InputData[[#This Row],[QUANTITY]]</f>
        <v>1608</v>
      </c>
      <c r="N354" s="8">
        <f>InputData[[#This Row],[SELLING PRICE]]*InputData[[#This Row],[QUANTITY]]*(1-InputData[[#This Row],[DISCOUNT %]])</f>
        <v>1881.3600000000001</v>
      </c>
      <c r="O354">
        <f>DAY(InputData[[#This Row],[DATE]])</f>
        <v>9</v>
      </c>
      <c r="P354" t="str">
        <f>TEXT(InputData[[#This Row],[DATE]],"mmm")</f>
        <v>May</v>
      </c>
      <c r="Q354">
        <f>YEAR(InputData[[#This Row],[DATE]])</f>
        <v>2022</v>
      </c>
    </row>
    <row r="355" spans="1:17"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ID]],MasterData[],2,0)</f>
        <v>Product09</v>
      </c>
      <c r="J355" t="str">
        <f>VLOOKUP(InputData[[#This Row],[PRODUCT ID]],MasterData[],4,0)</f>
        <v>No.</v>
      </c>
      <c r="K355" s="8">
        <f>VLOOKUP(InputData[[#This Row],[PRODUCT ID]],MasterData[],5,0)</f>
        <v>6</v>
      </c>
      <c r="L355" s="8">
        <f>VLOOKUP(InputData[[#This Row],[PRODUCT ID]],MasterData[],6,0)</f>
        <v>7.8599999999999994</v>
      </c>
      <c r="M355" s="8">
        <f>InputData[[#This Row],[BUYING PRIZE]]*InputData[[#This Row],[QUANTITY]]</f>
        <v>36</v>
      </c>
      <c r="N355" s="8">
        <f>InputData[[#This Row],[SELLING PRICE]]*InputData[[#This Row],[QUANTITY]]*(1-InputData[[#This Row],[DISCOUNT %]])</f>
        <v>47.16</v>
      </c>
      <c r="O355">
        <f>DAY(InputData[[#This Row],[DATE]])</f>
        <v>10</v>
      </c>
      <c r="P355" t="str">
        <f>TEXT(InputData[[#This Row],[DATE]],"mmm")</f>
        <v>May</v>
      </c>
      <c r="Q355">
        <f>YEAR(InputData[[#This Row],[DATE]])</f>
        <v>2022</v>
      </c>
    </row>
    <row r="356" spans="1:17"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ID]],MasterData[],2,0)</f>
        <v>Product11</v>
      </c>
      <c r="J356" t="str">
        <f>VLOOKUP(InputData[[#This Row],[PRODUCT ID]],MasterData[],4,0)</f>
        <v>Lt</v>
      </c>
      <c r="K356" s="8">
        <f>VLOOKUP(InputData[[#This Row],[PRODUCT ID]],MasterData[],5,0)</f>
        <v>44</v>
      </c>
      <c r="L356" s="8">
        <f>VLOOKUP(InputData[[#This Row],[PRODUCT ID]],MasterData[],6,0)</f>
        <v>48.4</v>
      </c>
      <c r="M356" s="8">
        <f>InputData[[#This Row],[BUYING PRIZE]]*InputData[[#This Row],[QUANTITY]]</f>
        <v>308</v>
      </c>
      <c r="N356" s="8">
        <f>InputData[[#This Row],[SELLING PRICE]]*InputData[[#This Row],[QUANTITY]]*(1-InputData[[#This Row],[DISCOUNT %]])</f>
        <v>338.8</v>
      </c>
      <c r="O356">
        <f>DAY(InputData[[#This Row],[DATE]])</f>
        <v>12</v>
      </c>
      <c r="P356" t="str">
        <f>TEXT(InputData[[#This Row],[DATE]],"mmm")</f>
        <v>May</v>
      </c>
      <c r="Q356">
        <f>YEAR(InputData[[#This Row],[DATE]])</f>
        <v>2022</v>
      </c>
    </row>
    <row r="357" spans="1:17"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ID]],MasterData[],2,0)</f>
        <v>Product12</v>
      </c>
      <c r="J357" t="str">
        <f>VLOOKUP(InputData[[#This Row],[PRODUCT ID]],MasterData[],4,0)</f>
        <v>Kg</v>
      </c>
      <c r="K357" s="8">
        <f>VLOOKUP(InputData[[#This Row],[PRODUCT ID]],MasterData[],5,0)</f>
        <v>73</v>
      </c>
      <c r="L357" s="8">
        <f>VLOOKUP(InputData[[#This Row],[PRODUCT ID]],MasterData[],6,0)</f>
        <v>94.17</v>
      </c>
      <c r="M357" s="8">
        <f>InputData[[#This Row],[BUYING PRIZE]]*InputData[[#This Row],[QUANTITY]]</f>
        <v>365</v>
      </c>
      <c r="N357" s="8">
        <f>InputData[[#This Row],[SELLING PRICE]]*InputData[[#This Row],[QUANTITY]]*(1-InputData[[#This Row],[DISCOUNT %]])</f>
        <v>470.85</v>
      </c>
      <c r="O357">
        <f>DAY(InputData[[#This Row],[DATE]])</f>
        <v>13</v>
      </c>
      <c r="P357" t="str">
        <f>TEXT(InputData[[#This Row],[DATE]],"mmm")</f>
        <v>May</v>
      </c>
      <c r="Q357">
        <f>YEAR(InputData[[#This Row],[DATE]])</f>
        <v>2022</v>
      </c>
    </row>
    <row r="358" spans="1:17"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ID]],MasterData[],2,0)</f>
        <v>Product08</v>
      </c>
      <c r="J358" t="str">
        <f>VLOOKUP(InputData[[#This Row],[PRODUCT ID]],MasterData[],4,0)</f>
        <v>Kg</v>
      </c>
      <c r="K358" s="8">
        <f>VLOOKUP(InputData[[#This Row],[PRODUCT ID]],MasterData[],5,0)</f>
        <v>83</v>
      </c>
      <c r="L358" s="8">
        <f>VLOOKUP(InputData[[#This Row],[PRODUCT ID]],MasterData[],6,0)</f>
        <v>94.62</v>
      </c>
      <c r="M358" s="8">
        <f>InputData[[#This Row],[BUYING PRIZE]]*InputData[[#This Row],[QUANTITY]]</f>
        <v>1162</v>
      </c>
      <c r="N358" s="8">
        <f>InputData[[#This Row],[SELLING PRICE]]*InputData[[#This Row],[QUANTITY]]*(1-InputData[[#This Row],[DISCOUNT %]])</f>
        <v>1324.68</v>
      </c>
      <c r="O358">
        <f>DAY(InputData[[#This Row],[DATE]])</f>
        <v>14</v>
      </c>
      <c r="P358" t="str">
        <f>TEXT(InputData[[#This Row],[DATE]],"mmm")</f>
        <v>May</v>
      </c>
      <c r="Q358">
        <f>YEAR(InputData[[#This Row],[DATE]])</f>
        <v>2022</v>
      </c>
    </row>
    <row r="359" spans="1:17"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ID]],MasterData[],2,0)</f>
        <v>Product20</v>
      </c>
      <c r="J359" t="str">
        <f>VLOOKUP(InputData[[#This Row],[PRODUCT ID]],MasterData[],4,0)</f>
        <v>Lt</v>
      </c>
      <c r="K359" s="8">
        <f>VLOOKUP(InputData[[#This Row],[PRODUCT ID]],MasterData[],5,0)</f>
        <v>61</v>
      </c>
      <c r="L359" s="8">
        <f>VLOOKUP(InputData[[#This Row],[PRODUCT ID]],MasterData[],6,0)</f>
        <v>76.25</v>
      </c>
      <c r="M359" s="8">
        <f>InputData[[#This Row],[BUYING PRIZE]]*InputData[[#This Row],[QUANTITY]]</f>
        <v>305</v>
      </c>
      <c r="N359" s="8">
        <f>InputData[[#This Row],[SELLING PRICE]]*InputData[[#This Row],[QUANTITY]]*(1-InputData[[#This Row],[DISCOUNT %]])</f>
        <v>381.25</v>
      </c>
      <c r="O359">
        <f>DAY(InputData[[#This Row],[DATE]])</f>
        <v>15</v>
      </c>
      <c r="P359" t="str">
        <f>TEXT(InputData[[#This Row],[DATE]],"mmm")</f>
        <v>May</v>
      </c>
      <c r="Q359">
        <f>YEAR(InputData[[#This Row],[DATE]])</f>
        <v>2022</v>
      </c>
    </row>
    <row r="360" spans="1:17"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ID]],MasterData[],2,0)</f>
        <v>Product10</v>
      </c>
      <c r="J360" t="str">
        <f>VLOOKUP(InputData[[#This Row],[PRODUCT ID]],MasterData[],4,0)</f>
        <v>Ft</v>
      </c>
      <c r="K360" s="8">
        <f>VLOOKUP(InputData[[#This Row],[PRODUCT ID]],MasterData[],5,0)</f>
        <v>148</v>
      </c>
      <c r="L360" s="8">
        <f>VLOOKUP(InputData[[#This Row],[PRODUCT ID]],MasterData[],6,0)</f>
        <v>164.28</v>
      </c>
      <c r="M360" s="8">
        <f>InputData[[#This Row],[BUYING PRIZE]]*InputData[[#This Row],[QUANTITY]]</f>
        <v>1924</v>
      </c>
      <c r="N360" s="8">
        <f>InputData[[#This Row],[SELLING PRICE]]*InputData[[#This Row],[QUANTITY]]*(1-InputData[[#This Row],[DISCOUNT %]])</f>
        <v>2135.64</v>
      </c>
      <c r="O360">
        <f>DAY(InputData[[#This Row],[DATE]])</f>
        <v>16</v>
      </c>
      <c r="P360" t="str">
        <f>TEXT(InputData[[#This Row],[DATE]],"mmm")</f>
        <v>May</v>
      </c>
      <c r="Q360">
        <f>YEAR(InputData[[#This Row],[DATE]])</f>
        <v>2022</v>
      </c>
    </row>
    <row r="361" spans="1:17"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ID]],MasterData[],2,0)</f>
        <v>Product31</v>
      </c>
      <c r="J361" t="str">
        <f>VLOOKUP(InputData[[#This Row],[PRODUCT ID]],MasterData[],4,0)</f>
        <v>Kg</v>
      </c>
      <c r="K361" s="8">
        <f>VLOOKUP(InputData[[#This Row],[PRODUCT ID]],MasterData[],5,0)</f>
        <v>93</v>
      </c>
      <c r="L361" s="8">
        <f>VLOOKUP(InputData[[#This Row],[PRODUCT ID]],MasterData[],6,0)</f>
        <v>104.16</v>
      </c>
      <c r="M361" s="8">
        <f>InputData[[#This Row],[BUYING PRIZE]]*InputData[[#This Row],[QUANTITY]]</f>
        <v>1209</v>
      </c>
      <c r="N361" s="8">
        <f>InputData[[#This Row],[SELLING PRICE]]*InputData[[#This Row],[QUANTITY]]*(1-InputData[[#This Row],[DISCOUNT %]])</f>
        <v>1354.08</v>
      </c>
      <c r="O361">
        <f>DAY(InputData[[#This Row],[DATE]])</f>
        <v>16</v>
      </c>
      <c r="P361" t="str">
        <f>TEXT(InputData[[#This Row],[DATE]],"mmm")</f>
        <v>May</v>
      </c>
      <c r="Q361">
        <f>YEAR(InputData[[#This Row],[DATE]])</f>
        <v>2022</v>
      </c>
    </row>
    <row r="362" spans="1:17"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ID]],MasterData[],2,0)</f>
        <v>Product27</v>
      </c>
      <c r="J362" t="str">
        <f>VLOOKUP(InputData[[#This Row],[PRODUCT ID]],MasterData[],4,0)</f>
        <v>Lt</v>
      </c>
      <c r="K362" s="8">
        <f>VLOOKUP(InputData[[#This Row],[PRODUCT ID]],MasterData[],5,0)</f>
        <v>48</v>
      </c>
      <c r="L362" s="8">
        <f>VLOOKUP(InputData[[#This Row],[PRODUCT ID]],MasterData[],6,0)</f>
        <v>57.120000000000005</v>
      </c>
      <c r="M362" s="8">
        <f>InputData[[#This Row],[BUYING PRIZE]]*InputData[[#This Row],[QUANTITY]]</f>
        <v>384</v>
      </c>
      <c r="N362" s="8">
        <f>InputData[[#This Row],[SELLING PRICE]]*InputData[[#This Row],[QUANTITY]]*(1-InputData[[#This Row],[DISCOUNT %]])</f>
        <v>456.96000000000004</v>
      </c>
      <c r="O362">
        <f>DAY(InputData[[#This Row],[DATE]])</f>
        <v>17</v>
      </c>
      <c r="P362" t="str">
        <f>TEXT(InputData[[#This Row],[DATE]],"mmm")</f>
        <v>May</v>
      </c>
      <c r="Q362">
        <f>YEAR(InputData[[#This Row],[DATE]])</f>
        <v>2022</v>
      </c>
    </row>
    <row r="363" spans="1:17"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ID]],MasterData[],2,0)</f>
        <v>Product27</v>
      </c>
      <c r="J363" t="str">
        <f>VLOOKUP(InputData[[#This Row],[PRODUCT ID]],MasterData[],4,0)</f>
        <v>Lt</v>
      </c>
      <c r="K363" s="8">
        <f>VLOOKUP(InputData[[#This Row],[PRODUCT ID]],MasterData[],5,0)</f>
        <v>48</v>
      </c>
      <c r="L363" s="8">
        <f>VLOOKUP(InputData[[#This Row],[PRODUCT ID]],MasterData[],6,0)</f>
        <v>57.120000000000005</v>
      </c>
      <c r="M363" s="8">
        <f>InputData[[#This Row],[BUYING PRIZE]]*InputData[[#This Row],[QUANTITY]]</f>
        <v>192</v>
      </c>
      <c r="N363" s="8">
        <f>InputData[[#This Row],[SELLING PRICE]]*InputData[[#This Row],[QUANTITY]]*(1-InputData[[#This Row],[DISCOUNT %]])</f>
        <v>228.48000000000002</v>
      </c>
      <c r="O363">
        <f>DAY(InputData[[#This Row],[DATE]])</f>
        <v>18</v>
      </c>
      <c r="P363" t="str">
        <f>TEXT(InputData[[#This Row],[DATE]],"mmm")</f>
        <v>May</v>
      </c>
      <c r="Q363">
        <f>YEAR(InputData[[#This Row],[DATE]])</f>
        <v>2022</v>
      </c>
    </row>
    <row r="364" spans="1:17"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ID]],MasterData[],2,0)</f>
        <v>Product38</v>
      </c>
      <c r="J364" t="str">
        <f>VLOOKUP(InputData[[#This Row],[PRODUCT ID]],MasterData[],4,0)</f>
        <v>Kg</v>
      </c>
      <c r="K364" s="8">
        <f>VLOOKUP(InputData[[#This Row],[PRODUCT ID]],MasterData[],5,0)</f>
        <v>72</v>
      </c>
      <c r="L364" s="8">
        <f>VLOOKUP(InputData[[#This Row],[PRODUCT ID]],MasterData[],6,0)</f>
        <v>79.92</v>
      </c>
      <c r="M364" s="8">
        <f>InputData[[#This Row],[BUYING PRIZE]]*InputData[[#This Row],[QUANTITY]]</f>
        <v>576</v>
      </c>
      <c r="N364" s="8">
        <f>InputData[[#This Row],[SELLING PRICE]]*InputData[[#This Row],[QUANTITY]]*(1-InputData[[#This Row],[DISCOUNT %]])</f>
        <v>639.36</v>
      </c>
      <c r="O364">
        <f>DAY(InputData[[#This Row],[DATE]])</f>
        <v>18</v>
      </c>
      <c r="P364" t="str">
        <f>TEXT(InputData[[#This Row],[DATE]],"mmm")</f>
        <v>May</v>
      </c>
      <c r="Q364">
        <f>YEAR(InputData[[#This Row],[DATE]])</f>
        <v>2022</v>
      </c>
    </row>
    <row r="365" spans="1:17"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ID]],MasterData[],2,0)</f>
        <v>Product44</v>
      </c>
      <c r="J365" t="str">
        <f>VLOOKUP(InputData[[#This Row],[PRODUCT ID]],MasterData[],4,0)</f>
        <v>Kg</v>
      </c>
      <c r="K365" s="8">
        <f>VLOOKUP(InputData[[#This Row],[PRODUCT ID]],MasterData[],5,0)</f>
        <v>76</v>
      </c>
      <c r="L365" s="8">
        <f>VLOOKUP(InputData[[#This Row],[PRODUCT ID]],MasterData[],6,0)</f>
        <v>82.08</v>
      </c>
      <c r="M365" s="8">
        <f>InputData[[#This Row],[BUYING PRIZE]]*InputData[[#This Row],[QUANTITY]]</f>
        <v>1140</v>
      </c>
      <c r="N365" s="8">
        <f>InputData[[#This Row],[SELLING PRICE]]*InputData[[#This Row],[QUANTITY]]*(1-InputData[[#This Row],[DISCOUNT %]])</f>
        <v>1231.2</v>
      </c>
      <c r="O365">
        <f>DAY(InputData[[#This Row],[DATE]])</f>
        <v>20</v>
      </c>
      <c r="P365" t="str">
        <f>TEXT(InputData[[#This Row],[DATE]],"mmm")</f>
        <v>May</v>
      </c>
      <c r="Q365">
        <f>YEAR(InputData[[#This Row],[DATE]])</f>
        <v>2022</v>
      </c>
    </row>
    <row r="366" spans="1:17"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ID]],MasterData[],2,0)</f>
        <v>Product15</v>
      </c>
      <c r="J366" t="str">
        <f>VLOOKUP(InputData[[#This Row],[PRODUCT ID]],MasterData[],4,0)</f>
        <v>No.</v>
      </c>
      <c r="K366" s="8">
        <f>VLOOKUP(InputData[[#This Row],[PRODUCT ID]],MasterData[],5,0)</f>
        <v>12</v>
      </c>
      <c r="L366" s="8">
        <f>VLOOKUP(InputData[[#This Row],[PRODUCT ID]],MasterData[],6,0)</f>
        <v>15.719999999999999</v>
      </c>
      <c r="M366" s="8">
        <f>InputData[[#This Row],[BUYING PRIZE]]*InputData[[#This Row],[QUANTITY]]</f>
        <v>144</v>
      </c>
      <c r="N366" s="8">
        <f>InputData[[#This Row],[SELLING PRICE]]*InputData[[#This Row],[QUANTITY]]*(1-InputData[[#This Row],[DISCOUNT %]])</f>
        <v>188.64</v>
      </c>
      <c r="O366">
        <f>DAY(InputData[[#This Row],[DATE]])</f>
        <v>22</v>
      </c>
      <c r="P366" t="str">
        <f>TEXT(InputData[[#This Row],[DATE]],"mmm")</f>
        <v>May</v>
      </c>
      <c r="Q366">
        <f>YEAR(InputData[[#This Row],[DATE]])</f>
        <v>2022</v>
      </c>
    </row>
    <row r="367" spans="1:17"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ID]],MasterData[],2,0)</f>
        <v>Product02</v>
      </c>
      <c r="J367" t="str">
        <f>VLOOKUP(InputData[[#This Row],[PRODUCT ID]],MasterData[],4,0)</f>
        <v>Kg</v>
      </c>
      <c r="K367" s="8">
        <f>VLOOKUP(InputData[[#This Row],[PRODUCT ID]],MasterData[],5,0)</f>
        <v>105</v>
      </c>
      <c r="L367" s="8">
        <f>VLOOKUP(InputData[[#This Row],[PRODUCT ID]],MasterData[],6,0)</f>
        <v>142.80000000000001</v>
      </c>
      <c r="M367" s="8">
        <f>InputData[[#This Row],[BUYING PRIZE]]*InputData[[#This Row],[QUANTITY]]</f>
        <v>735</v>
      </c>
      <c r="N367" s="8">
        <f>InputData[[#This Row],[SELLING PRICE]]*InputData[[#This Row],[QUANTITY]]*(1-InputData[[#This Row],[DISCOUNT %]])</f>
        <v>999.60000000000014</v>
      </c>
      <c r="O367">
        <f>DAY(InputData[[#This Row],[DATE]])</f>
        <v>25</v>
      </c>
      <c r="P367" t="str">
        <f>TEXT(InputData[[#This Row],[DATE]],"mmm")</f>
        <v>May</v>
      </c>
      <c r="Q367">
        <f>YEAR(InputData[[#This Row],[DATE]])</f>
        <v>2022</v>
      </c>
    </row>
    <row r="368" spans="1:17"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ID]],MasterData[],2,0)</f>
        <v>Product28</v>
      </c>
      <c r="J368" t="str">
        <f>VLOOKUP(InputData[[#This Row],[PRODUCT ID]],MasterData[],4,0)</f>
        <v>No.</v>
      </c>
      <c r="K368" s="8">
        <f>VLOOKUP(InputData[[#This Row],[PRODUCT ID]],MasterData[],5,0)</f>
        <v>37</v>
      </c>
      <c r="L368" s="8">
        <f>VLOOKUP(InputData[[#This Row],[PRODUCT ID]],MasterData[],6,0)</f>
        <v>41.81</v>
      </c>
      <c r="M368" s="8">
        <f>InputData[[#This Row],[BUYING PRIZE]]*InputData[[#This Row],[QUANTITY]]</f>
        <v>74</v>
      </c>
      <c r="N368" s="8">
        <f>InputData[[#This Row],[SELLING PRICE]]*InputData[[#This Row],[QUANTITY]]*(1-InputData[[#This Row],[DISCOUNT %]])</f>
        <v>83.62</v>
      </c>
      <c r="O368">
        <f>DAY(InputData[[#This Row],[DATE]])</f>
        <v>26</v>
      </c>
      <c r="P368" t="str">
        <f>TEXT(InputData[[#This Row],[DATE]],"mmm")</f>
        <v>May</v>
      </c>
      <c r="Q368">
        <f>YEAR(InputData[[#This Row],[DATE]])</f>
        <v>2022</v>
      </c>
    </row>
    <row r="369" spans="1:17"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ID]],MasterData[],2,0)</f>
        <v>Product27</v>
      </c>
      <c r="J369" t="str">
        <f>VLOOKUP(InputData[[#This Row],[PRODUCT ID]],MasterData[],4,0)</f>
        <v>Lt</v>
      </c>
      <c r="K369" s="8">
        <f>VLOOKUP(InputData[[#This Row],[PRODUCT ID]],MasterData[],5,0)</f>
        <v>48</v>
      </c>
      <c r="L369" s="8">
        <f>VLOOKUP(InputData[[#This Row],[PRODUCT ID]],MasterData[],6,0)</f>
        <v>57.120000000000005</v>
      </c>
      <c r="M369" s="8">
        <f>InputData[[#This Row],[BUYING PRIZE]]*InputData[[#This Row],[QUANTITY]]</f>
        <v>96</v>
      </c>
      <c r="N369" s="8">
        <f>InputData[[#This Row],[SELLING PRICE]]*InputData[[#This Row],[QUANTITY]]*(1-InputData[[#This Row],[DISCOUNT %]])</f>
        <v>114.24000000000001</v>
      </c>
      <c r="O369">
        <f>DAY(InputData[[#This Row],[DATE]])</f>
        <v>26</v>
      </c>
      <c r="P369" t="str">
        <f>TEXT(InputData[[#This Row],[DATE]],"mmm")</f>
        <v>May</v>
      </c>
      <c r="Q369">
        <f>YEAR(InputData[[#This Row],[DATE]])</f>
        <v>2022</v>
      </c>
    </row>
    <row r="370" spans="1:17"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ID]],MasterData[],2,0)</f>
        <v>Product41</v>
      </c>
      <c r="J370" t="str">
        <f>VLOOKUP(InputData[[#This Row],[PRODUCT ID]],MasterData[],4,0)</f>
        <v>Ft</v>
      </c>
      <c r="K370" s="8">
        <f>VLOOKUP(InputData[[#This Row],[PRODUCT ID]],MasterData[],5,0)</f>
        <v>138</v>
      </c>
      <c r="L370" s="8">
        <f>VLOOKUP(InputData[[#This Row],[PRODUCT ID]],MasterData[],6,0)</f>
        <v>173.88</v>
      </c>
      <c r="M370" s="8">
        <f>InputData[[#This Row],[BUYING PRIZE]]*InputData[[#This Row],[QUANTITY]]</f>
        <v>1380</v>
      </c>
      <c r="N370" s="8">
        <f>InputData[[#This Row],[SELLING PRICE]]*InputData[[#This Row],[QUANTITY]]*(1-InputData[[#This Row],[DISCOUNT %]])</f>
        <v>1738.8</v>
      </c>
      <c r="O370">
        <f>DAY(InputData[[#This Row],[DATE]])</f>
        <v>28</v>
      </c>
      <c r="P370" t="str">
        <f>TEXT(InputData[[#This Row],[DATE]],"mmm")</f>
        <v>May</v>
      </c>
      <c r="Q370">
        <f>YEAR(InputData[[#This Row],[DATE]])</f>
        <v>2022</v>
      </c>
    </row>
    <row r="371" spans="1:17"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ID]],MasterData[],2,0)</f>
        <v>Product08</v>
      </c>
      <c r="J371" t="str">
        <f>VLOOKUP(InputData[[#This Row],[PRODUCT ID]],MasterData[],4,0)</f>
        <v>Kg</v>
      </c>
      <c r="K371" s="8">
        <f>VLOOKUP(InputData[[#This Row],[PRODUCT ID]],MasterData[],5,0)</f>
        <v>83</v>
      </c>
      <c r="L371" s="8">
        <f>VLOOKUP(InputData[[#This Row],[PRODUCT ID]],MasterData[],6,0)</f>
        <v>94.62</v>
      </c>
      <c r="M371" s="8">
        <f>InputData[[#This Row],[BUYING PRIZE]]*InputData[[#This Row],[QUANTITY]]</f>
        <v>415</v>
      </c>
      <c r="N371" s="8">
        <f>InputData[[#This Row],[SELLING PRICE]]*InputData[[#This Row],[QUANTITY]]*(1-InputData[[#This Row],[DISCOUNT %]])</f>
        <v>473.1</v>
      </c>
      <c r="O371">
        <f>DAY(InputData[[#This Row],[DATE]])</f>
        <v>28</v>
      </c>
      <c r="P371" t="str">
        <f>TEXT(InputData[[#This Row],[DATE]],"mmm")</f>
        <v>May</v>
      </c>
      <c r="Q371">
        <f>YEAR(InputData[[#This Row],[DATE]])</f>
        <v>2022</v>
      </c>
    </row>
    <row r="372" spans="1:17"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ID]],MasterData[],2,0)</f>
        <v>Product10</v>
      </c>
      <c r="J372" t="str">
        <f>VLOOKUP(InputData[[#This Row],[PRODUCT ID]],MasterData[],4,0)</f>
        <v>Ft</v>
      </c>
      <c r="K372" s="8">
        <f>VLOOKUP(InputData[[#This Row],[PRODUCT ID]],MasterData[],5,0)</f>
        <v>148</v>
      </c>
      <c r="L372" s="8">
        <f>VLOOKUP(InputData[[#This Row],[PRODUCT ID]],MasterData[],6,0)</f>
        <v>164.28</v>
      </c>
      <c r="M372" s="8">
        <f>InputData[[#This Row],[BUYING PRIZE]]*InputData[[#This Row],[QUANTITY]]</f>
        <v>1332</v>
      </c>
      <c r="N372" s="8">
        <f>InputData[[#This Row],[SELLING PRICE]]*InputData[[#This Row],[QUANTITY]]*(1-InputData[[#This Row],[DISCOUNT %]])</f>
        <v>1478.52</v>
      </c>
      <c r="O372">
        <f>DAY(InputData[[#This Row],[DATE]])</f>
        <v>28</v>
      </c>
      <c r="P372" t="str">
        <f>TEXT(InputData[[#This Row],[DATE]],"mmm")</f>
        <v>May</v>
      </c>
      <c r="Q372">
        <f>YEAR(InputData[[#This Row],[DATE]])</f>
        <v>2022</v>
      </c>
    </row>
    <row r="373" spans="1:17"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ID]],MasterData[],2,0)</f>
        <v>Product04</v>
      </c>
      <c r="J373" t="str">
        <f>VLOOKUP(InputData[[#This Row],[PRODUCT ID]],MasterData[],4,0)</f>
        <v>Lt</v>
      </c>
      <c r="K373" s="8">
        <f>VLOOKUP(InputData[[#This Row],[PRODUCT ID]],MasterData[],5,0)</f>
        <v>44</v>
      </c>
      <c r="L373" s="8">
        <f>VLOOKUP(InputData[[#This Row],[PRODUCT ID]],MasterData[],6,0)</f>
        <v>48.84</v>
      </c>
      <c r="M373" s="8">
        <f>InputData[[#This Row],[BUYING PRIZE]]*InputData[[#This Row],[QUANTITY]]</f>
        <v>528</v>
      </c>
      <c r="N373" s="8">
        <f>InputData[[#This Row],[SELLING PRICE]]*InputData[[#This Row],[QUANTITY]]*(1-InputData[[#This Row],[DISCOUNT %]])</f>
        <v>586.08000000000004</v>
      </c>
      <c r="O373">
        <f>DAY(InputData[[#This Row],[DATE]])</f>
        <v>28</v>
      </c>
      <c r="P373" t="str">
        <f>TEXT(InputData[[#This Row],[DATE]],"mmm")</f>
        <v>May</v>
      </c>
      <c r="Q373">
        <f>YEAR(InputData[[#This Row],[DATE]])</f>
        <v>2022</v>
      </c>
    </row>
    <row r="374" spans="1:17"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ID]],MasterData[],2,0)</f>
        <v>Product20</v>
      </c>
      <c r="J374" t="str">
        <f>VLOOKUP(InputData[[#This Row],[PRODUCT ID]],MasterData[],4,0)</f>
        <v>Lt</v>
      </c>
      <c r="K374" s="8">
        <f>VLOOKUP(InputData[[#This Row],[PRODUCT ID]],MasterData[],5,0)</f>
        <v>61</v>
      </c>
      <c r="L374" s="8">
        <f>VLOOKUP(InputData[[#This Row],[PRODUCT ID]],MasterData[],6,0)</f>
        <v>76.25</v>
      </c>
      <c r="M374" s="8">
        <f>InputData[[#This Row],[BUYING PRIZE]]*InputData[[#This Row],[QUANTITY]]</f>
        <v>854</v>
      </c>
      <c r="N374" s="8">
        <f>InputData[[#This Row],[SELLING PRICE]]*InputData[[#This Row],[QUANTITY]]*(1-InputData[[#This Row],[DISCOUNT %]])</f>
        <v>1067.5</v>
      </c>
      <c r="O374">
        <f>DAY(InputData[[#This Row],[DATE]])</f>
        <v>28</v>
      </c>
      <c r="P374" t="str">
        <f>TEXT(InputData[[#This Row],[DATE]],"mmm")</f>
        <v>May</v>
      </c>
      <c r="Q374">
        <f>YEAR(InputData[[#This Row],[DATE]])</f>
        <v>2022</v>
      </c>
    </row>
    <row r="375" spans="1:17"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ID]],MasterData[],2,0)</f>
        <v>Product44</v>
      </c>
      <c r="J375" t="str">
        <f>VLOOKUP(InputData[[#This Row],[PRODUCT ID]],MasterData[],4,0)</f>
        <v>Kg</v>
      </c>
      <c r="K375" s="8">
        <f>VLOOKUP(InputData[[#This Row],[PRODUCT ID]],MasterData[],5,0)</f>
        <v>76</v>
      </c>
      <c r="L375" s="8">
        <f>VLOOKUP(InputData[[#This Row],[PRODUCT ID]],MasterData[],6,0)</f>
        <v>82.08</v>
      </c>
      <c r="M375" s="8">
        <f>InputData[[#This Row],[BUYING PRIZE]]*InputData[[#This Row],[QUANTITY]]</f>
        <v>684</v>
      </c>
      <c r="N375" s="8">
        <f>InputData[[#This Row],[SELLING PRICE]]*InputData[[#This Row],[QUANTITY]]*(1-InputData[[#This Row],[DISCOUNT %]])</f>
        <v>738.72</v>
      </c>
      <c r="O375">
        <f>DAY(InputData[[#This Row],[DATE]])</f>
        <v>30</v>
      </c>
      <c r="P375" t="str">
        <f>TEXT(InputData[[#This Row],[DATE]],"mmm")</f>
        <v>May</v>
      </c>
      <c r="Q375">
        <f>YEAR(InputData[[#This Row],[DATE]])</f>
        <v>2022</v>
      </c>
    </row>
    <row r="376" spans="1:17"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ID]],MasterData[],2,0)</f>
        <v>Product05</v>
      </c>
      <c r="J376" t="str">
        <f>VLOOKUP(InputData[[#This Row],[PRODUCT ID]],MasterData[],4,0)</f>
        <v>Ft</v>
      </c>
      <c r="K376" s="8">
        <f>VLOOKUP(InputData[[#This Row],[PRODUCT ID]],MasterData[],5,0)</f>
        <v>133</v>
      </c>
      <c r="L376" s="8">
        <f>VLOOKUP(InputData[[#This Row],[PRODUCT ID]],MasterData[],6,0)</f>
        <v>155.61000000000001</v>
      </c>
      <c r="M376" s="8">
        <f>InputData[[#This Row],[BUYING PRIZE]]*InputData[[#This Row],[QUANTITY]]</f>
        <v>532</v>
      </c>
      <c r="N376" s="8">
        <f>InputData[[#This Row],[SELLING PRICE]]*InputData[[#This Row],[QUANTITY]]*(1-InputData[[#This Row],[DISCOUNT %]])</f>
        <v>622.44000000000005</v>
      </c>
      <c r="O376">
        <f>DAY(InputData[[#This Row],[DATE]])</f>
        <v>30</v>
      </c>
      <c r="P376" t="str">
        <f>TEXT(InputData[[#This Row],[DATE]],"mmm")</f>
        <v>May</v>
      </c>
      <c r="Q376">
        <f>YEAR(InputData[[#This Row],[DATE]])</f>
        <v>2022</v>
      </c>
    </row>
    <row r="377" spans="1:17"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ID]],MasterData[],2,0)</f>
        <v>Product33</v>
      </c>
      <c r="J377" t="str">
        <f>VLOOKUP(InputData[[#This Row],[PRODUCT ID]],MasterData[],4,0)</f>
        <v>Kg</v>
      </c>
      <c r="K377" s="8">
        <f>VLOOKUP(InputData[[#This Row],[PRODUCT ID]],MasterData[],5,0)</f>
        <v>95</v>
      </c>
      <c r="L377" s="8">
        <f>VLOOKUP(InputData[[#This Row],[PRODUCT ID]],MasterData[],6,0)</f>
        <v>119.7</v>
      </c>
      <c r="M377" s="8">
        <f>InputData[[#This Row],[BUYING PRIZE]]*InputData[[#This Row],[QUANTITY]]</f>
        <v>285</v>
      </c>
      <c r="N377" s="8">
        <f>InputData[[#This Row],[SELLING PRICE]]*InputData[[#This Row],[QUANTITY]]*(1-InputData[[#This Row],[DISCOUNT %]])</f>
        <v>359.1</v>
      </c>
      <c r="O377">
        <f>DAY(InputData[[#This Row],[DATE]])</f>
        <v>30</v>
      </c>
      <c r="P377" t="str">
        <f>TEXT(InputData[[#This Row],[DATE]],"mmm")</f>
        <v>May</v>
      </c>
      <c r="Q377">
        <f>YEAR(InputData[[#This Row],[DATE]])</f>
        <v>2022</v>
      </c>
    </row>
    <row r="378" spans="1:17"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ID]],MasterData[],2,0)</f>
        <v>Product08</v>
      </c>
      <c r="J378" t="str">
        <f>VLOOKUP(InputData[[#This Row],[PRODUCT ID]],MasterData[],4,0)</f>
        <v>Kg</v>
      </c>
      <c r="K378" s="8">
        <f>VLOOKUP(InputData[[#This Row],[PRODUCT ID]],MasterData[],5,0)</f>
        <v>83</v>
      </c>
      <c r="L378" s="8">
        <f>VLOOKUP(InputData[[#This Row],[PRODUCT ID]],MasterData[],6,0)</f>
        <v>94.62</v>
      </c>
      <c r="M378" s="8">
        <f>InputData[[#This Row],[BUYING PRIZE]]*InputData[[#This Row],[QUANTITY]]</f>
        <v>1162</v>
      </c>
      <c r="N378" s="8">
        <f>InputData[[#This Row],[SELLING PRICE]]*InputData[[#This Row],[QUANTITY]]*(1-InputData[[#This Row],[DISCOUNT %]])</f>
        <v>1324.68</v>
      </c>
      <c r="O378">
        <f>DAY(InputData[[#This Row],[DATE]])</f>
        <v>3</v>
      </c>
      <c r="P378" t="str">
        <f>TEXT(InputData[[#This Row],[DATE]],"mmm")</f>
        <v>Jun</v>
      </c>
      <c r="Q378">
        <f>YEAR(InputData[[#This Row],[DATE]])</f>
        <v>2022</v>
      </c>
    </row>
    <row r="379" spans="1:17"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ID]],MasterData[],2,0)</f>
        <v>Product28</v>
      </c>
      <c r="J379" t="str">
        <f>VLOOKUP(InputData[[#This Row],[PRODUCT ID]],MasterData[],4,0)</f>
        <v>No.</v>
      </c>
      <c r="K379" s="8">
        <f>VLOOKUP(InputData[[#This Row],[PRODUCT ID]],MasterData[],5,0)</f>
        <v>37</v>
      </c>
      <c r="L379" s="8">
        <f>VLOOKUP(InputData[[#This Row],[PRODUCT ID]],MasterData[],6,0)</f>
        <v>41.81</v>
      </c>
      <c r="M379" s="8">
        <f>InputData[[#This Row],[BUYING PRIZE]]*InputData[[#This Row],[QUANTITY]]</f>
        <v>296</v>
      </c>
      <c r="N379" s="8">
        <f>InputData[[#This Row],[SELLING PRICE]]*InputData[[#This Row],[QUANTITY]]*(1-InputData[[#This Row],[DISCOUNT %]])</f>
        <v>334.48</v>
      </c>
      <c r="O379">
        <f>DAY(InputData[[#This Row],[DATE]])</f>
        <v>10</v>
      </c>
      <c r="P379" t="str">
        <f>TEXT(InputData[[#This Row],[DATE]],"mmm")</f>
        <v>Jun</v>
      </c>
      <c r="Q379">
        <f>YEAR(InputData[[#This Row],[DATE]])</f>
        <v>2022</v>
      </c>
    </row>
    <row r="380" spans="1:17"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ID]],MasterData[],2,0)</f>
        <v>Product39</v>
      </c>
      <c r="J380" t="str">
        <f>VLOOKUP(InputData[[#This Row],[PRODUCT ID]],MasterData[],4,0)</f>
        <v>No.</v>
      </c>
      <c r="K380" s="8">
        <f>VLOOKUP(InputData[[#This Row],[PRODUCT ID]],MasterData[],5,0)</f>
        <v>37</v>
      </c>
      <c r="L380" s="8">
        <f>VLOOKUP(InputData[[#This Row],[PRODUCT ID]],MasterData[],6,0)</f>
        <v>42.55</v>
      </c>
      <c r="M380" s="8">
        <f>InputData[[#This Row],[BUYING PRIZE]]*InputData[[#This Row],[QUANTITY]]</f>
        <v>481</v>
      </c>
      <c r="N380" s="8">
        <f>InputData[[#This Row],[SELLING PRICE]]*InputData[[#This Row],[QUANTITY]]*(1-InputData[[#This Row],[DISCOUNT %]])</f>
        <v>553.15</v>
      </c>
      <c r="O380">
        <f>DAY(InputData[[#This Row],[DATE]])</f>
        <v>11</v>
      </c>
      <c r="P380" t="str">
        <f>TEXT(InputData[[#This Row],[DATE]],"mmm")</f>
        <v>Jun</v>
      </c>
      <c r="Q380">
        <f>YEAR(InputData[[#This Row],[DATE]])</f>
        <v>2022</v>
      </c>
    </row>
    <row r="381" spans="1:17"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ID]],MasterData[],2,0)</f>
        <v>Product21</v>
      </c>
      <c r="J381" t="str">
        <f>VLOOKUP(InputData[[#This Row],[PRODUCT ID]],MasterData[],4,0)</f>
        <v>Ft</v>
      </c>
      <c r="K381" s="8">
        <f>VLOOKUP(InputData[[#This Row],[PRODUCT ID]],MasterData[],5,0)</f>
        <v>126</v>
      </c>
      <c r="L381" s="8">
        <f>VLOOKUP(InputData[[#This Row],[PRODUCT ID]],MasterData[],6,0)</f>
        <v>162.54</v>
      </c>
      <c r="M381" s="8">
        <f>InputData[[#This Row],[BUYING PRIZE]]*InputData[[#This Row],[QUANTITY]]</f>
        <v>756</v>
      </c>
      <c r="N381" s="8">
        <f>InputData[[#This Row],[SELLING PRICE]]*InputData[[#This Row],[QUANTITY]]*(1-InputData[[#This Row],[DISCOUNT %]])</f>
        <v>975.24</v>
      </c>
      <c r="O381">
        <f>DAY(InputData[[#This Row],[DATE]])</f>
        <v>11</v>
      </c>
      <c r="P381" t="str">
        <f>TEXT(InputData[[#This Row],[DATE]],"mmm")</f>
        <v>Jun</v>
      </c>
      <c r="Q381">
        <f>YEAR(InputData[[#This Row],[DATE]])</f>
        <v>2022</v>
      </c>
    </row>
    <row r="382" spans="1:17"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ID]],MasterData[],2,0)</f>
        <v>Product26</v>
      </c>
      <c r="J382" t="str">
        <f>VLOOKUP(InputData[[#This Row],[PRODUCT ID]],MasterData[],4,0)</f>
        <v>No.</v>
      </c>
      <c r="K382" s="8">
        <f>VLOOKUP(InputData[[#This Row],[PRODUCT ID]],MasterData[],5,0)</f>
        <v>18</v>
      </c>
      <c r="L382" s="8">
        <f>VLOOKUP(InputData[[#This Row],[PRODUCT ID]],MasterData[],6,0)</f>
        <v>24.66</v>
      </c>
      <c r="M382" s="8">
        <f>InputData[[#This Row],[BUYING PRIZE]]*InputData[[#This Row],[QUANTITY]]</f>
        <v>108</v>
      </c>
      <c r="N382" s="8">
        <f>InputData[[#This Row],[SELLING PRICE]]*InputData[[#This Row],[QUANTITY]]*(1-InputData[[#This Row],[DISCOUNT %]])</f>
        <v>147.96</v>
      </c>
      <c r="O382">
        <f>DAY(InputData[[#This Row],[DATE]])</f>
        <v>13</v>
      </c>
      <c r="P382" t="str">
        <f>TEXT(InputData[[#This Row],[DATE]],"mmm")</f>
        <v>Jun</v>
      </c>
      <c r="Q382">
        <f>YEAR(InputData[[#This Row],[DATE]])</f>
        <v>2022</v>
      </c>
    </row>
    <row r="383" spans="1:17"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ID]],MasterData[],2,0)</f>
        <v>Product42</v>
      </c>
      <c r="J383" t="str">
        <f>VLOOKUP(InputData[[#This Row],[PRODUCT ID]],MasterData[],4,0)</f>
        <v>Ft</v>
      </c>
      <c r="K383" s="8">
        <f>VLOOKUP(InputData[[#This Row],[PRODUCT ID]],MasterData[],5,0)</f>
        <v>120</v>
      </c>
      <c r="L383" s="8">
        <f>VLOOKUP(InputData[[#This Row],[PRODUCT ID]],MasterData[],6,0)</f>
        <v>162</v>
      </c>
      <c r="M383" s="8">
        <f>InputData[[#This Row],[BUYING PRIZE]]*InputData[[#This Row],[QUANTITY]]</f>
        <v>1800</v>
      </c>
      <c r="N383" s="8">
        <f>InputData[[#This Row],[SELLING PRICE]]*InputData[[#This Row],[QUANTITY]]*(1-InputData[[#This Row],[DISCOUNT %]])</f>
        <v>2430</v>
      </c>
      <c r="O383">
        <f>DAY(InputData[[#This Row],[DATE]])</f>
        <v>15</v>
      </c>
      <c r="P383" t="str">
        <f>TEXT(InputData[[#This Row],[DATE]],"mmm")</f>
        <v>Jun</v>
      </c>
      <c r="Q383">
        <f>YEAR(InputData[[#This Row],[DATE]])</f>
        <v>2022</v>
      </c>
    </row>
    <row r="384" spans="1:17"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ID]],MasterData[],2,0)</f>
        <v>Product29</v>
      </c>
      <c r="J384" t="str">
        <f>VLOOKUP(InputData[[#This Row],[PRODUCT ID]],MasterData[],4,0)</f>
        <v>Lt</v>
      </c>
      <c r="K384" s="8">
        <f>VLOOKUP(InputData[[#This Row],[PRODUCT ID]],MasterData[],5,0)</f>
        <v>47</v>
      </c>
      <c r="L384" s="8">
        <f>VLOOKUP(InputData[[#This Row],[PRODUCT ID]],MasterData[],6,0)</f>
        <v>53.11</v>
      </c>
      <c r="M384" s="8">
        <f>InputData[[#This Row],[BUYING PRIZE]]*InputData[[#This Row],[QUANTITY]]</f>
        <v>705</v>
      </c>
      <c r="N384" s="8">
        <f>InputData[[#This Row],[SELLING PRICE]]*InputData[[#This Row],[QUANTITY]]*(1-InputData[[#This Row],[DISCOUNT %]])</f>
        <v>796.65</v>
      </c>
      <c r="O384">
        <f>DAY(InputData[[#This Row],[DATE]])</f>
        <v>16</v>
      </c>
      <c r="P384" t="str">
        <f>TEXT(InputData[[#This Row],[DATE]],"mmm")</f>
        <v>Jun</v>
      </c>
      <c r="Q384">
        <f>YEAR(InputData[[#This Row],[DATE]])</f>
        <v>2022</v>
      </c>
    </row>
    <row r="385" spans="1:17"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ID]],MasterData[],2,0)</f>
        <v>Product02</v>
      </c>
      <c r="J385" t="str">
        <f>VLOOKUP(InputData[[#This Row],[PRODUCT ID]],MasterData[],4,0)</f>
        <v>Kg</v>
      </c>
      <c r="K385" s="8">
        <f>VLOOKUP(InputData[[#This Row],[PRODUCT ID]],MasterData[],5,0)</f>
        <v>105</v>
      </c>
      <c r="L385" s="8">
        <f>VLOOKUP(InputData[[#This Row],[PRODUCT ID]],MasterData[],6,0)</f>
        <v>142.80000000000001</v>
      </c>
      <c r="M385" s="8">
        <f>InputData[[#This Row],[BUYING PRIZE]]*InputData[[#This Row],[QUANTITY]]</f>
        <v>840</v>
      </c>
      <c r="N385" s="8">
        <f>InputData[[#This Row],[SELLING PRICE]]*InputData[[#This Row],[QUANTITY]]*(1-InputData[[#This Row],[DISCOUNT %]])</f>
        <v>1142.4000000000001</v>
      </c>
      <c r="O385">
        <f>DAY(InputData[[#This Row],[DATE]])</f>
        <v>19</v>
      </c>
      <c r="P385" t="str">
        <f>TEXT(InputData[[#This Row],[DATE]],"mmm")</f>
        <v>Jun</v>
      </c>
      <c r="Q385">
        <f>YEAR(InputData[[#This Row],[DATE]])</f>
        <v>2022</v>
      </c>
    </row>
    <row r="386" spans="1:17"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ID]],MasterData[],2,0)</f>
        <v>Product17</v>
      </c>
      <c r="J386" t="str">
        <f>VLOOKUP(InputData[[#This Row],[PRODUCT ID]],MasterData[],4,0)</f>
        <v>Ft</v>
      </c>
      <c r="K386" s="8">
        <f>VLOOKUP(InputData[[#This Row],[PRODUCT ID]],MasterData[],5,0)</f>
        <v>134</v>
      </c>
      <c r="L386" s="8">
        <f>VLOOKUP(InputData[[#This Row],[PRODUCT ID]],MasterData[],6,0)</f>
        <v>156.78</v>
      </c>
      <c r="M386" s="8">
        <f>InputData[[#This Row],[BUYING PRIZE]]*InputData[[#This Row],[QUANTITY]]</f>
        <v>1876</v>
      </c>
      <c r="N386" s="8">
        <f>InputData[[#This Row],[SELLING PRICE]]*InputData[[#This Row],[QUANTITY]]*(1-InputData[[#This Row],[DISCOUNT %]])</f>
        <v>2194.92</v>
      </c>
      <c r="O386">
        <f>DAY(InputData[[#This Row],[DATE]])</f>
        <v>21</v>
      </c>
      <c r="P386" t="str">
        <f>TEXT(InputData[[#This Row],[DATE]],"mmm")</f>
        <v>Jun</v>
      </c>
      <c r="Q386">
        <f>YEAR(InputData[[#This Row],[DATE]])</f>
        <v>2022</v>
      </c>
    </row>
    <row r="387" spans="1:17"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ID]],MasterData[],2,0)</f>
        <v>Product40</v>
      </c>
      <c r="J387" t="str">
        <f>VLOOKUP(InputData[[#This Row],[PRODUCT ID]],MasterData[],4,0)</f>
        <v>Kg</v>
      </c>
      <c r="K387" s="8">
        <f>VLOOKUP(InputData[[#This Row],[PRODUCT ID]],MasterData[],5,0)</f>
        <v>90</v>
      </c>
      <c r="L387" s="8">
        <f>VLOOKUP(InputData[[#This Row],[PRODUCT ID]],MasterData[],6,0)</f>
        <v>115.2</v>
      </c>
      <c r="M387" s="8">
        <f>InputData[[#This Row],[BUYING PRIZE]]*InputData[[#This Row],[QUANTITY]]</f>
        <v>900</v>
      </c>
      <c r="N387" s="8">
        <f>InputData[[#This Row],[SELLING PRICE]]*InputData[[#This Row],[QUANTITY]]*(1-InputData[[#This Row],[DISCOUNT %]])</f>
        <v>1152</v>
      </c>
      <c r="O387">
        <f>DAY(InputData[[#This Row],[DATE]])</f>
        <v>22</v>
      </c>
      <c r="P387" t="str">
        <f>TEXT(InputData[[#This Row],[DATE]],"mmm")</f>
        <v>Jun</v>
      </c>
      <c r="Q387">
        <f>YEAR(InputData[[#This Row],[DATE]])</f>
        <v>2022</v>
      </c>
    </row>
    <row r="388" spans="1:17"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ID]],MasterData[],2,0)</f>
        <v>Product01</v>
      </c>
      <c r="J388" t="str">
        <f>VLOOKUP(InputData[[#This Row],[PRODUCT ID]],MasterData[],4,0)</f>
        <v>Kg</v>
      </c>
      <c r="K388" s="8">
        <f>VLOOKUP(InputData[[#This Row],[PRODUCT ID]],MasterData[],5,0)</f>
        <v>98</v>
      </c>
      <c r="L388" s="8">
        <f>VLOOKUP(InputData[[#This Row],[PRODUCT ID]],MasterData[],6,0)</f>
        <v>103.88</v>
      </c>
      <c r="M388" s="8">
        <f>InputData[[#This Row],[BUYING PRIZE]]*InputData[[#This Row],[QUANTITY]]</f>
        <v>392</v>
      </c>
      <c r="N388" s="8">
        <f>InputData[[#This Row],[SELLING PRICE]]*InputData[[#This Row],[QUANTITY]]*(1-InputData[[#This Row],[DISCOUNT %]])</f>
        <v>415.52</v>
      </c>
      <c r="O388">
        <f>DAY(InputData[[#This Row],[DATE]])</f>
        <v>22</v>
      </c>
      <c r="P388" t="str">
        <f>TEXT(InputData[[#This Row],[DATE]],"mmm")</f>
        <v>Jun</v>
      </c>
      <c r="Q388">
        <f>YEAR(InputData[[#This Row],[DATE]])</f>
        <v>2022</v>
      </c>
    </row>
    <row r="389" spans="1:17"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ID]],MasterData[],2,0)</f>
        <v>Product04</v>
      </c>
      <c r="J389" t="str">
        <f>VLOOKUP(InputData[[#This Row],[PRODUCT ID]],MasterData[],4,0)</f>
        <v>Lt</v>
      </c>
      <c r="K389" s="8">
        <f>VLOOKUP(InputData[[#This Row],[PRODUCT ID]],MasterData[],5,0)</f>
        <v>44</v>
      </c>
      <c r="L389" s="8">
        <f>VLOOKUP(InputData[[#This Row],[PRODUCT ID]],MasterData[],6,0)</f>
        <v>48.84</v>
      </c>
      <c r="M389" s="8">
        <f>InputData[[#This Row],[BUYING PRIZE]]*InputData[[#This Row],[QUANTITY]]</f>
        <v>352</v>
      </c>
      <c r="N389" s="8">
        <f>InputData[[#This Row],[SELLING PRICE]]*InputData[[#This Row],[QUANTITY]]*(1-InputData[[#This Row],[DISCOUNT %]])</f>
        <v>390.72</v>
      </c>
      <c r="O389">
        <f>DAY(InputData[[#This Row],[DATE]])</f>
        <v>23</v>
      </c>
      <c r="P389" t="str">
        <f>TEXT(InputData[[#This Row],[DATE]],"mmm")</f>
        <v>Jun</v>
      </c>
      <c r="Q389">
        <f>YEAR(InputData[[#This Row],[DATE]])</f>
        <v>2022</v>
      </c>
    </row>
    <row r="390" spans="1:17"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ID]],MasterData[],2,0)</f>
        <v>Product18</v>
      </c>
      <c r="J390" t="str">
        <f>VLOOKUP(InputData[[#This Row],[PRODUCT ID]],MasterData[],4,0)</f>
        <v>No.</v>
      </c>
      <c r="K390" s="8">
        <f>VLOOKUP(InputData[[#This Row],[PRODUCT ID]],MasterData[],5,0)</f>
        <v>37</v>
      </c>
      <c r="L390" s="8">
        <f>VLOOKUP(InputData[[#This Row],[PRODUCT ID]],MasterData[],6,0)</f>
        <v>49.21</v>
      </c>
      <c r="M390" s="8">
        <f>InputData[[#This Row],[BUYING PRIZE]]*InputData[[#This Row],[QUANTITY]]</f>
        <v>259</v>
      </c>
      <c r="N390" s="8">
        <f>InputData[[#This Row],[SELLING PRICE]]*InputData[[#This Row],[QUANTITY]]*(1-InputData[[#This Row],[DISCOUNT %]])</f>
        <v>344.47</v>
      </c>
      <c r="O390">
        <f>DAY(InputData[[#This Row],[DATE]])</f>
        <v>24</v>
      </c>
      <c r="P390" t="str">
        <f>TEXT(InputData[[#This Row],[DATE]],"mmm")</f>
        <v>Jun</v>
      </c>
      <c r="Q390">
        <f>YEAR(InputData[[#This Row],[DATE]])</f>
        <v>2022</v>
      </c>
    </row>
    <row r="391" spans="1:17"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ID]],MasterData[],2,0)</f>
        <v>Product12</v>
      </c>
      <c r="J391" t="str">
        <f>VLOOKUP(InputData[[#This Row],[PRODUCT ID]],MasterData[],4,0)</f>
        <v>Kg</v>
      </c>
      <c r="K391" s="8">
        <f>VLOOKUP(InputData[[#This Row],[PRODUCT ID]],MasterData[],5,0)</f>
        <v>73</v>
      </c>
      <c r="L391" s="8">
        <f>VLOOKUP(InputData[[#This Row],[PRODUCT ID]],MasterData[],6,0)</f>
        <v>94.17</v>
      </c>
      <c r="M391" s="8">
        <f>InputData[[#This Row],[BUYING PRIZE]]*InputData[[#This Row],[QUANTITY]]</f>
        <v>511</v>
      </c>
      <c r="N391" s="8">
        <f>InputData[[#This Row],[SELLING PRICE]]*InputData[[#This Row],[QUANTITY]]*(1-InputData[[#This Row],[DISCOUNT %]])</f>
        <v>659.19</v>
      </c>
      <c r="O391">
        <f>DAY(InputData[[#This Row],[DATE]])</f>
        <v>25</v>
      </c>
      <c r="P391" t="str">
        <f>TEXT(InputData[[#This Row],[DATE]],"mmm")</f>
        <v>Jun</v>
      </c>
      <c r="Q391">
        <f>YEAR(InputData[[#This Row],[DATE]])</f>
        <v>2022</v>
      </c>
    </row>
    <row r="392" spans="1:17"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ID]],MasterData[],2,0)</f>
        <v>Product34</v>
      </c>
      <c r="J392" t="str">
        <f>VLOOKUP(InputData[[#This Row],[PRODUCT ID]],MasterData[],4,0)</f>
        <v>Lt</v>
      </c>
      <c r="K392" s="8">
        <f>VLOOKUP(InputData[[#This Row],[PRODUCT ID]],MasterData[],5,0)</f>
        <v>55</v>
      </c>
      <c r="L392" s="8">
        <f>VLOOKUP(InputData[[#This Row],[PRODUCT ID]],MasterData[],6,0)</f>
        <v>58.3</v>
      </c>
      <c r="M392" s="8">
        <f>InputData[[#This Row],[BUYING PRIZE]]*InputData[[#This Row],[QUANTITY]]</f>
        <v>220</v>
      </c>
      <c r="N392" s="8">
        <f>InputData[[#This Row],[SELLING PRICE]]*InputData[[#This Row],[QUANTITY]]*(1-InputData[[#This Row],[DISCOUNT %]])</f>
        <v>233.2</v>
      </c>
      <c r="O392">
        <f>DAY(InputData[[#This Row],[DATE]])</f>
        <v>26</v>
      </c>
      <c r="P392" t="str">
        <f>TEXT(InputData[[#This Row],[DATE]],"mmm")</f>
        <v>Jun</v>
      </c>
      <c r="Q392">
        <f>YEAR(InputData[[#This Row],[DATE]])</f>
        <v>2022</v>
      </c>
    </row>
    <row r="393" spans="1:17"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ID]],MasterData[],2,0)</f>
        <v>Product43</v>
      </c>
      <c r="J393" t="str">
        <f>VLOOKUP(InputData[[#This Row],[PRODUCT ID]],MasterData[],4,0)</f>
        <v>Kg</v>
      </c>
      <c r="K393" s="8">
        <f>VLOOKUP(InputData[[#This Row],[PRODUCT ID]],MasterData[],5,0)</f>
        <v>67</v>
      </c>
      <c r="L393" s="8">
        <f>VLOOKUP(InputData[[#This Row],[PRODUCT ID]],MasterData[],6,0)</f>
        <v>83.08</v>
      </c>
      <c r="M393" s="8">
        <f>InputData[[#This Row],[BUYING PRIZE]]*InputData[[#This Row],[QUANTITY]]</f>
        <v>804</v>
      </c>
      <c r="N393" s="8">
        <f>InputData[[#This Row],[SELLING PRICE]]*InputData[[#This Row],[QUANTITY]]*(1-InputData[[#This Row],[DISCOUNT %]])</f>
        <v>996.96</v>
      </c>
      <c r="O393">
        <f>DAY(InputData[[#This Row],[DATE]])</f>
        <v>26</v>
      </c>
      <c r="P393" t="str">
        <f>TEXT(InputData[[#This Row],[DATE]],"mmm")</f>
        <v>Jun</v>
      </c>
      <c r="Q393">
        <f>YEAR(InputData[[#This Row],[DATE]])</f>
        <v>2022</v>
      </c>
    </row>
    <row r="394" spans="1:17"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ID]],MasterData[],2,0)</f>
        <v>Product33</v>
      </c>
      <c r="J394" t="str">
        <f>VLOOKUP(InputData[[#This Row],[PRODUCT ID]],MasterData[],4,0)</f>
        <v>Kg</v>
      </c>
      <c r="K394" s="8">
        <f>VLOOKUP(InputData[[#This Row],[PRODUCT ID]],MasterData[],5,0)</f>
        <v>95</v>
      </c>
      <c r="L394" s="8">
        <f>VLOOKUP(InputData[[#This Row],[PRODUCT ID]],MasterData[],6,0)</f>
        <v>119.7</v>
      </c>
      <c r="M394" s="8">
        <f>InputData[[#This Row],[BUYING PRIZE]]*InputData[[#This Row],[QUANTITY]]</f>
        <v>1425</v>
      </c>
      <c r="N394" s="8">
        <f>InputData[[#This Row],[SELLING PRICE]]*InputData[[#This Row],[QUANTITY]]*(1-InputData[[#This Row],[DISCOUNT %]])</f>
        <v>1795.5</v>
      </c>
      <c r="O394">
        <f>DAY(InputData[[#This Row],[DATE]])</f>
        <v>3</v>
      </c>
      <c r="P394" t="str">
        <f>TEXT(InputData[[#This Row],[DATE]],"mmm")</f>
        <v>Jul</v>
      </c>
      <c r="Q394">
        <f>YEAR(InputData[[#This Row],[DATE]])</f>
        <v>2022</v>
      </c>
    </row>
    <row r="395" spans="1:17"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ID]],MasterData[],2,0)</f>
        <v>Product07</v>
      </c>
      <c r="J395" t="str">
        <f>VLOOKUP(InputData[[#This Row],[PRODUCT ID]],MasterData[],4,0)</f>
        <v>Lt</v>
      </c>
      <c r="K395" s="8">
        <f>VLOOKUP(InputData[[#This Row],[PRODUCT ID]],MasterData[],5,0)</f>
        <v>43</v>
      </c>
      <c r="L395" s="8">
        <f>VLOOKUP(InputData[[#This Row],[PRODUCT ID]],MasterData[],6,0)</f>
        <v>47.730000000000004</v>
      </c>
      <c r="M395" s="8">
        <f>InputData[[#This Row],[BUYING PRIZE]]*InputData[[#This Row],[QUANTITY]]</f>
        <v>301</v>
      </c>
      <c r="N395" s="8">
        <f>InputData[[#This Row],[SELLING PRICE]]*InputData[[#This Row],[QUANTITY]]*(1-InputData[[#This Row],[DISCOUNT %]])</f>
        <v>334.11</v>
      </c>
      <c r="O395">
        <f>DAY(InputData[[#This Row],[DATE]])</f>
        <v>4</v>
      </c>
      <c r="P395" t="str">
        <f>TEXT(InputData[[#This Row],[DATE]],"mmm")</f>
        <v>Jul</v>
      </c>
      <c r="Q395">
        <f>YEAR(InputData[[#This Row],[DATE]])</f>
        <v>2022</v>
      </c>
    </row>
    <row r="396" spans="1:17"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ID]],MasterData[],2,0)</f>
        <v>Product25</v>
      </c>
      <c r="J396" t="str">
        <f>VLOOKUP(InputData[[#This Row],[PRODUCT ID]],MasterData[],4,0)</f>
        <v>No.</v>
      </c>
      <c r="K396" s="8">
        <f>VLOOKUP(InputData[[#This Row],[PRODUCT ID]],MasterData[],5,0)</f>
        <v>7</v>
      </c>
      <c r="L396" s="8">
        <f>VLOOKUP(InputData[[#This Row],[PRODUCT ID]],MasterData[],6,0)</f>
        <v>8.33</v>
      </c>
      <c r="M396" s="8">
        <f>InputData[[#This Row],[BUYING PRIZE]]*InputData[[#This Row],[QUANTITY]]</f>
        <v>49</v>
      </c>
      <c r="N396" s="8">
        <f>InputData[[#This Row],[SELLING PRICE]]*InputData[[#This Row],[QUANTITY]]*(1-InputData[[#This Row],[DISCOUNT %]])</f>
        <v>58.31</v>
      </c>
      <c r="O396">
        <f>DAY(InputData[[#This Row],[DATE]])</f>
        <v>5</v>
      </c>
      <c r="P396" t="str">
        <f>TEXT(InputData[[#This Row],[DATE]],"mmm")</f>
        <v>Jul</v>
      </c>
      <c r="Q396">
        <f>YEAR(InputData[[#This Row],[DATE]])</f>
        <v>2022</v>
      </c>
    </row>
    <row r="397" spans="1:17"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ID]],MasterData[],2,0)</f>
        <v>Product15</v>
      </c>
      <c r="J397" t="str">
        <f>VLOOKUP(InputData[[#This Row],[PRODUCT ID]],MasterData[],4,0)</f>
        <v>No.</v>
      </c>
      <c r="K397" s="8">
        <f>VLOOKUP(InputData[[#This Row],[PRODUCT ID]],MasterData[],5,0)</f>
        <v>12</v>
      </c>
      <c r="L397" s="8">
        <f>VLOOKUP(InputData[[#This Row],[PRODUCT ID]],MasterData[],6,0)</f>
        <v>15.719999999999999</v>
      </c>
      <c r="M397" s="8">
        <f>InputData[[#This Row],[BUYING PRIZE]]*InputData[[#This Row],[QUANTITY]]</f>
        <v>96</v>
      </c>
      <c r="N397" s="8">
        <f>InputData[[#This Row],[SELLING PRICE]]*InputData[[#This Row],[QUANTITY]]*(1-InputData[[#This Row],[DISCOUNT %]])</f>
        <v>125.75999999999999</v>
      </c>
      <c r="O397">
        <f>DAY(InputData[[#This Row],[DATE]])</f>
        <v>5</v>
      </c>
      <c r="P397" t="str">
        <f>TEXT(InputData[[#This Row],[DATE]],"mmm")</f>
        <v>Jul</v>
      </c>
      <c r="Q397">
        <f>YEAR(InputData[[#This Row],[DATE]])</f>
        <v>2022</v>
      </c>
    </row>
    <row r="398" spans="1:17"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ID]],MasterData[],2,0)</f>
        <v>Product41</v>
      </c>
      <c r="J398" t="str">
        <f>VLOOKUP(InputData[[#This Row],[PRODUCT ID]],MasterData[],4,0)</f>
        <v>Ft</v>
      </c>
      <c r="K398" s="8">
        <f>VLOOKUP(InputData[[#This Row],[PRODUCT ID]],MasterData[],5,0)</f>
        <v>138</v>
      </c>
      <c r="L398" s="8">
        <f>VLOOKUP(InputData[[#This Row],[PRODUCT ID]],MasterData[],6,0)</f>
        <v>173.88</v>
      </c>
      <c r="M398" s="8">
        <f>InputData[[#This Row],[BUYING PRIZE]]*InputData[[#This Row],[QUANTITY]]</f>
        <v>276</v>
      </c>
      <c r="N398" s="8">
        <f>InputData[[#This Row],[SELLING PRICE]]*InputData[[#This Row],[QUANTITY]]*(1-InputData[[#This Row],[DISCOUNT %]])</f>
        <v>347.76</v>
      </c>
      <c r="O398">
        <f>DAY(InputData[[#This Row],[DATE]])</f>
        <v>6</v>
      </c>
      <c r="P398" t="str">
        <f>TEXT(InputData[[#This Row],[DATE]],"mmm")</f>
        <v>Jul</v>
      </c>
      <c r="Q398">
        <f>YEAR(InputData[[#This Row],[DATE]])</f>
        <v>2022</v>
      </c>
    </row>
    <row r="399" spans="1:17"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ID]],MasterData[],2,0)</f>
        <v>Product18</v>
      </c>
      <c r="J399" t="str">
        <f>VLOOKUP(InputData[[#This Row],[PRODUCT ID]],MasterData[],4,0)</f>
        <v>No.</v>
      </c>
      <c r="K399" s="8">
        <f>VLOOKUP(InputData[[#This Row],[PRODUCT ID]],MasterData[],5,0)</f>
        <v>37</v>
      </c>
      <c r="L399" s="8">
        <f>VLOOKUP(InputData[[#This Row],[PRODUCT ID]],MasterData[],6,0)</f>
        <v>49.21</v>
      </c>
      <c r="M399" s="8">
        <f>InputData[[#This Row],[BUYING PRIZE]]*InputData[[#This Row],[QUANTITY]]</f>
        <v>74</v>
      </c>
      <c r="N399" s="8">
        <f>InputData[[#This Row],[SELLING PRICE]]*InputData[[#This Row],[QUANTITY]]*(1-InputData[[#This Row],[DISCOUNT %]])</f>
        <v>98.42</v>
      </c>
      <c r="O399">
        <f>DAY(InputData[[#This Row],[DATE]])</f>
        <v>8</v>
      </c>
      <c r="P399" t="str">
        <f>TEXT(InputData[[#This Row],[DATE]],"mmm")</f>
        <v>Jul</v>
      </c>
      <c r="Q399">
        <f>YEAR(InputData[[#This Row],[DATE]])</f>
        <v>2022</v>
      </c>
    </row>
    <row r="400" spans="1:17"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ID]],MasterData[],2,0)</f>
        <v>Product32</v>
      </c>
      <c r="J400" t="str">
        <f>VLOOKUP(InputData[[#This Row],[PRODUCT ID]],MasterData[],4,0)</f>
        <v>Kg</v>
      </c>
      <c r="K400" s="8">
        <f>VLOOKUP(InputData[[#This Row],[PRODUCT ID]],MasterData[],5,0)</f>
        <v>89</v>
      </c>
      <c r="L400" s="8">
        <f>VLOOKUP(InputData[[#This Row],[PRODUCT ID]],MasterData[],6,0)</f>
        <v>117.48</v>
      </c>
      <c r="M400" s="8">
        <f>InputData[[#This Row],[BUYING PRIZE]]*InputData[[#This Row],[QUANTITY]]</f>
        <v>1068</v>
      </c>
      <c r="N400" s="8">
        <f>InputData[[#This Row],[SELLING PRICE]]*InputData[[#This Row],[QUANTITY]]*(1-InputData[[#This Row],[DISCOUNT %]])</f>
        <v>1409.76</v>
      </c>
      <c r="O400">
        <f>DAY(InputData[[#This Row],[DATE]])</f>
        <v>10</v>
      </c>
      <c r="P400" t="str">
        <f>TEXT(InputData[[#This Row],[DATE]],"mmm")</f>
        <v>Jul</v>
      </c>
      <c r="Q400">
        <f>YEAR(InputData[[#This Row],[DATE]])</f>
        <v>2022</v>
      </c>
    </row>
    <row r="401" spans="1:17"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ID]],MasterData[],2,0)</f>
        <v>Product28</v>
      </c>
      <c r="J401" t="str">
        <f>VLOOKUP(InputData[[#This Row],[PRODUCT ID]],MasterData[],4,0)</f>
        <v>No.</v>
      </c>
      <c r="K401" s="8">
        <f>VLOOKUP(InputData[[#This Row],[PRODUCT ID]],MasterData[],5,0)</f>
        <v>37</v>
      </c>
      <c r="L401" s="8">
        <f>VLOOKUP(InputData[[#This Row],[PRODUCT ID]],MasterData[],6,0)</f>
        <v>41.81</v>
      </c>
      <c r="M401" s="8">
        <f>InputData[[#This Row],[BUYING PRIZE]]*InputData[[#This Row],[QUANTITY]]</f>
        <v>444</v>
      </c>
      <c r="N401" s="8">
        <f>InputData[[#This Row],[SELLING PRICE]]*InputData[[#This Row],[QUANTITY]]*(1-InputData[[#This Row],[DISCOUNT %]])</f>
        <v>501.72</v>
      </c>
      <c r="O401">
        <f>DAY(InputData[[#This Row],[DATE]])</f>
        <v>12</v>
      </c>
      <c r="P401" t="str">
        <f>TEXT(InputData[[#This Row],[DATE]],"mmm")</f>
        <v>Jul</v>
      </c>
      <c r="Q401">
        <f>YEAR(InputData[[#This Row],[DATE]])</f>
        <v>2022</v>
      </c>
    </row>
    <row r="402" spans="1:17"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ID]],MasterData[],2,0)</f>
        <v>Product25</v>
      </c>
      <c r="J402" t="str">
        <f>VLOOKUP(InputData[[#This Row],[PRODUCT ID]],MasterData[],4,0)</f>
        <v>No.</v>
      </c>
      <c r="K402" s="8">
        <f>VLOOKUP(InputData[[#This Row],[PRODUCT ID]],MasterData[],5,0)</f>
        <v>7</v>
      </c>
      <c r="L402" s="8">
        <f>VLOOKUP(InputData[[#This Row],[PRODUCT ID]],MasterData[],6,0)</f>
        <v>8.33</v>
      </c>
      <c r="M402" s="8">
        <f>InputData[[#This Row],[BUYING PRIZE]]*InputData[[#This Row],[QUANTITY]]</f>
        <v>49</v>
      </c>
      <c r="N402" s="8">
        <f>InputData[[#This Row],[SELLING PRICE]]*InputData[[#This Row],[QUANTITY]]*(1-InputData[[#This Row],[DISCOUNT %]])</f>
        <v>58.31</v>
      </c>
      <c r="O402">
        <f>DAY(InputData[[#This Row],[DATE]])</f>
        <v>13</v>
      </c>
      <c r="P402" t="str">
        <f>TEXT(InputData[[#This Row],[DATE]],"mmm")</f>
        <v>Jul</v>
      </c>
      <c r="Q402">
        <f>YEAR(InputData[[#This Row],[DATE]])</f>
        <v>2022</v>
      </c>
    </row>
    <row r="403" spans="1:17"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ID]],MasterData[],2,0)</f>
        <v>Product33</v>
      </c>
      <c r="J403" t="str">
        <f>VLOOKUP(InputData[[#This Row],[PRODUCT ID]],MasterData[],4,0)</f>
        <v>Kg</v>
      </c>
      <c r="K403" s="8">
        <f>VLOOKUP(InputData[[#This Row],[PRODUCT ID]],MasterData[],5,0)</f>
        <v>95</v>
      </c>
      <c r="L403" s="8">
        <f>VLOOKUP(InputData[[#This Row],[PRODUCT ID]],MasterData[],6,0)</f>
        <v>119.7</v>
      </c>
      <c r="M403" s="8">
        <f>InputData[[#This Row],[BUYING PRIZE]]*InputData[[#This Row],[QUANTITY]]</f>
        <v>855</v>
      </c>
      <c r="N403" s="8">
        <f>InputData[[#This Row],[SELLING PRICE]]*InputData[[#This Row],[QUANTITY]]*(1-InputData[[#This Row],[DISCOUNT %]])</f>
        <v>1077.3</v>
      </c>
      <c r="O403">
        <f>DAY(InputData[[#This Row],[DATE]])</f>
        <v>14</v>
      </c>
      <c r="P403" t="str">
        <f>TEXT(InputData[[#This Row],[DATE]],"mmm")</f>
        <v>Jul</v>
      </c>
      <c r="Q403">
        <f>YEAR(InputData[[#This Row],[DATE]])</f>
        <v>2022</v>
      </c>
    </row>
    <row r="404" spans="1:17"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ID]],MasterData[],2,0)</f>
        <v>Product04</v>
      </c>
      <c r="J404" t="str">
        <f>VLOOKUP(InputData[[#This Row],[PRODUCT ID]],MasterData[],4,0)</f>
        <v>Lt</v>
      </c>
      <c r="K404" s="8">
        <f>VLOOKUP(InputData[[#This Row],[PRODUCT ID]],MasterData[],5,0)</f>
        <v>44</v>
      </c>
      <c r="L404" s="8">
        <f>VLOOKUP(InputData[[#This Row],[PRODUCT ID]],MasterData[],6,0)</f>
        <v>48.84</v>
      </c>
      <c r="M404" s="8">
        <f>InputData[[#This Row],[BUYING PRIZE]]*InputData[[#This Row],[QUANTITY]]</f>
        <v>88</v>
      </c>
      <c r="N404" s="8">
        <f>InputData[[#This Row],[SELLING PRICE]]*InputData[[#This Row],[QUANTITY]]*(1-InputData[[#This Row],[DISCOUNT %]])</f>
        <v>97.68</v>
      </c>
      <c r="O404">
        <f>DAY(InputData[[#This Row],[DATE]])</f>
        <v>15</v>
      </c>
      <c r="P404" t="str">
        <f>TEXT(InputData[[#This Row],[DATE]],"mmm")</f>
        <v>Jul</v>
      </c>
      <c r="Q404">
        <f>YEAR(InputData[[#This Row],[DATE]])</f>
        <v>2022</v>
      </c>
    </row>
    <row r="405" spans="1:17"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ID]],MasterData[],2,0)</f>
        <v>Product41</v>
      </c>
      <c r="J405" t="str">
        <f>VLOOKUP(InputData[[#This Row],[PRODUCT ID]],MasterData[],4,0)</f>
        <v>Ft</v>
      </c>
      <c r="K405" s="8">
        <f>VLOOKUP(InputData[[#This Row],[PRODUCT ID]],MasterData[],5,0)</f>
        <v>138</v>
      </c>
      <c r="L405" s="8">
        <f>VLOOKUP(InputData[[#This Row],[PRODUCT ID]],MasterData[],6,0)</f>
        <v>173.88</v>
      </c>
      <c r="M405" s="8">
        <f>InputData[[#This Row],[BUYING PRIZE]]*InputData[[#This Row],[QUANTITY]]</f>
        <v>1104</v>
      </c>
      <c r="N405" s="8">
        <f>InputData[[#This Row],[SELLING PRICE]]*InputData[[#This Row],[QUANTITY]]*(1-InputData[[#This Row],[DISCOUNT %]])</f>
        <v>1391.04</v>
      </c>
      <c r="O405">
        <f>DAY(InputData[[#This Row],[DATE]])</f>
        <v>17</v>
      </c>
      <c r="P405" t="str">
        <f>TEXT(InputData[[#This Row],[DATE]],"mmm")</f>
        <v>Jul</v>
      </c>
      <c r="Q405">
        <f>YEAR(InputData[[#This Row],[DATE]])</f>
        <v>2022</v>
      </c>
    </row>
    <row r="406" spans="1:17"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ID]],MasterData[],2,0)</f>
        <v>Product10</v>
      </c>
      <c r="J406" t="str">
        <f>VLOOKUP(InputData[[#This Row],[PRODUCT ID]],MasterData[],4,0)</f>
        <v>Ft</v>
      </c>
      <c r="K406" s="8">
        <f>VLOOKUP(InputData[[#This Row],[PRODUCT ID]],MasterData[],5,0)</f>
        <v>148</v>
      </c>
      <c r="L406" s="8">
        <f>VLOOKUP(InputData[[#This Row],[PRODUCT ID]],MasterData[],6,0)</f>
        <v>164.28</v>
      </c>
      <c r="M406" s="8">
        <f>InputData[[#This Row],[BUYING PRIZE]]*InputData[[#This Row],[QUANTITY]]</f>
        <v>1776</v>
      </c>
      <c r="N406" s="8">
        <f>InputData[[#This Row],[SELLING PRICE]]*InputData[[#This Row],[QUANTITY]]*(1-InputData[[#This Row],[DISCOUNT %]])</f>
        <v>1971.3600000000001</v>
      </c>
      <c r="O406">
        <f>DAY(InputData[[#This Row],[DATE]])</f>
        <v>18</v>
      </c>
      <c r="P406" t="str">
        <f>TEXT(InputData[[#This Row],[DATE]],"mmm")</f>
        <v>Jul</v>
      </c>
      <c r="Q406">
        <f>YEAR(InputData[[#This Row],[DATE]])</f>
        <v>2022</v>
      </c>
    </row>
    <row r="407" spans="1:17"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ID]],MasterData[],2,0)</f>
        <v>Product42</v>
      </c>
      <c r="J407" t="str">
        <f>VLOOKUP(InputData[[#This Row],[PRODUCT ID]],MasterData[],4,0)</f>
        <v>Ft</v>
      </c>
      <c r="K407" s="8">
        <f>VLOOKUP(InputData[[#This Row],[PRODUCT ID]],MasterData[],5,0)</f>
        <v>120</v>
      </c>
      <c r="L407" s="8">
        <f>VLOOKUP(InputData[[#This Row],[PRODUCT ID]],MasterData[],6,0)</f>
        <v>162</v>
      </c>
      <c r="M407" s="8">
        <f>InputData[[#This Row],[BUYING PRIZE]]*InputData[[#This Row],[QUANTITY]]</f>
        <v>960</v>
      </c>
      <c r="N407" s="8">
        <f>InputData[[#This Row],[SELLING PRICE]]*InputData[[#This Row],[QUANTITY]]*(1-InputData[[#This Row],[DISCOUNT %]])</f>
        <v>1296</v>
      </c>
      <c r="O407">
        <f>DAY(InputData[[#This Row],[DATE]])</f>
        <v>20</v>
      </c>
      <c r="P407" t="str">
        <f>TEXT(InputData[[#This Row],[DATE]],"mmm")</f>
        <v>Jul</v>
      </c>
      <c r="Q407">
        <f>YEAR(InputData[[#This Row],[DATE]])</f>
        <v>2022</v>
      </c>
    </row>
    <row r="408" spans="1:17"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ID]],MasterData[],2,0)</f>
        <v>Product34</v>
      </c>
      <c r="J408" t="str">
        <f>VLOOKUP(InputData[[#This Row],[PRODUCT ID]],MasterData[],4,0)</f>
        <v>Lt</v>
      </c>
      <c r="K408" s="8">
        <f>VLOOKUP(InputData[[#This Row],[PRODUCT ID]],MasterData[],5,0)</f>
        <v>55</v>
      </c>
      <c r="L408" s="8">
        <f>VLOOKUP(InputData[[#This Row],[PRODUCT ID]],MasterData[],6,0)</f>
        <v>58.3</v>
      </c>
      <c r="M408" s="8">
        <f>InputData[[#This Row],[BUYING PRIZE]]*InputData[[#This Row],[QUANTITY]]</f>
        <v>330</v>
      </c>
      <c r="N408" s="8">
        <f>InputData[[#This Row],[SELLING PRICE]]*InputData[[#This Row],[QUANTITY]]*(1-InputData[[#This Row],[DISCOUNT %]])</f>
        <v>349.79999999999995</v>
      </c>
      <c r="O408">
        <f>DAY(InputData[[#This Row],[DATE]])</f>
        <v>22</v>
      </c>
      <c r="P408" t="str">
        <f>TEXT(InputData[[#This Row],[DATE]],"mmm")</f>
        <v>Jul</v>
      </c>
      <c r="Q408">
        <f>YEAR(InputData[[#This Row],[DATE]])</f>
        <v>2022</v>
      </c>
    </row>
    <row r="409" spans="1:17"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ID]],MasterData[],2,0)</f>
        <v>Product18</v>
      </c>
      <c r="J409" t="str">
        <f>VLOOKUP(InputData[[#This Row],[PRODUCT ID]],MasterData[],4,0)</f>
        <v>No.</v>
      </c>
      <c r="K409" s="8">
        <f>VLOOKUP(InputData[[#This Row],[PRODUCT ID]],MasterData[],5,0)</f>
        <v>37</v>
      </c>
      <c r="L409" s="8">
        <f>VLOOKUP(InputData[[#This Row],[PRODUCT ID]],MasterData[],6,0)</f>
        <v>49.21</v>
      </c>
      <c r="M409" s="8">
        <f>InputData[[#This Row],[BUYING PRIZE]]*InputData[[#This Row],[QUANTITY]]</f>
        <v>74</v>
      </c>
      <c r="N409" s="8">
        <f>InputData[[#This Row],[SELLING PRICE]]*InputData[[#This Row],[QUANTITY]]*(1-InputData[[#This Row],[DISCOUNT %]])</f>
        <v>98.42</v>
      </c>
      <c r="O409">
        <f>DAY(InputData[[#This Row],[DATE]])</f>
        <v>23</v>
      </c>
      <c r="P409" t="str">
        <f>TEXT(InputData[[#This Row],[DATE]],"mmm")</f>
        <v>Jul</v>
      </c>
      <c r="Q409">
        <f>YEAR(InputData[[#This Row],[DATE]])</f>
        <v>2022</v>
      </c>
    </row>
    <row r="410" spans="1:17"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ID]],MasterData[],2,0)</f>
        <v>Product06</v>
      </c>
      <c r="J410" t="str">
        <f>VLOOKUP(InputData[[#This Row],[PRODUCT ID]],MasterData[],4,0)</f>
        <v>Kg</v>
      </c>
      <c r="K410" s="8">
        <f>VLOOKUP(InputData[[#This Row],[PRODUCT ID]],MasterData[],5,0)</f>
        <v>75</v>
      </c>
      <c r="L410" s="8">
        <f>VLOOKUP(InputData[[#This Row],[PRODUCT ID]],MasterData[],6,0)</f>
        <v>85.5</v>
      </c>
      <c r="M410" s="8">
        <f>InputData[[#This Row],[BUYING PRIZE]]*InputData[[#This Row],[QUANTITY]]</f>
        <v>1050</v>
      </c>
      <c r="N410" s="8">
        <f>InputData[[#This Row],[SELLING PRICE]]*InputData[[#This Row],[QUANTITY]]*(1-InputData[[#This Row],[DISCOUNT %]])</f>
        <v>1197</v>
      </c>
      <c r="O410">
        <f>DAY(InputData[[#This Row],[DATE]])</f>
        <v>24</v>
      </c>
      <c r="P410" t="str">
        <f>TEXT(InputData[[#This Row],[DATE]],"mmm")</f>
        <v>Jul</v>
      </c>
      <c r="Q410">
        <f>YEAR(InputData[[#This Row],[DATE]])</f>
        <v>2022</v>
      </c>
    </row>
    <row r="411" spans="1:17"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ID]],MasterData[],2,0)</f>
        <v>Product27</v>
      </c>
      <c r="J411" t="str">
        <f>VLOOKUP(InputData[[#This Row],[PRODUCT ID]],MasterData[],4,0)</f>
        <v>Lt</v>
      </c>
      <c r="K411" s="8">
        <f>VLOOKUP(InputData[[#This Row],[PRODUCT ID]],MasterData[],5,0)</f>
        <v>48</v>
      </c>
      <c r="L411" s="8">
        <f>VLOOKUP(InputData[[#This Row],[PRODUCT ID]],MasterData[],6,0)</f>
        <v>57.120000000000005</v>
      </c>
      <c r="M411" s="8">
        <f>InputData[[#This Row],[BUYING PRIZE]]*InputData[[#This Row],[QUANTITY]]</f>
        <v>48</v>
      </c>
      <c r="N411" s="8">
        <f>InputData[[#This Row],[SELLING PRICE]]*InputData[[#This Row],[QUANTITY]]*(1-InputData[[#This Row],[DISCOUNT %]])</f>
        <v>57.120000000000005</v>
      </c>
      <c r="O411">
        <f>DAY(InputData[[#This Row],[DATE]])</f>
        <v>24</v>
      </c>
      <c r="P411" t="str">
        <f>TEXT(InputData[[#This Row],[DATE]],"mmm")</f>
        <v>Jul</v>
      </c>
      <c r="Q411">
        <f>YEAR(InputData[[#This Row],[DATE]])</f>
        <v>2022</v>
      </c>
    </row>
    <row r="412" spans="1:17"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ID]],MasterData[],2,0)</f>
        <v>Product44</v>
      </c>
      <c r="J412" t="str">
        <f>VLOOKUP(InputData[[#This Row],[PRODUCT ID]],MasterData[],4,0)</f>
        <v>Kg</v>
      </c>
      <c r="K412" s="8">
        <f>VLOOKUP(InputData[[#This Row],[PRODUCT ID]],MasterData[],5,0)</f>
        <v>76</v>
      </c>
      <c r="L412" s="8">
        <f>VLOOKUP(InputData[[#This Row],[PRODUCT ID]],MasterData[],6,0)</f>
        <v>82.08</v>
      </c>
      <c r="M412" s="8">
        <f>InputData[[#This Row],[BUYING PRIZE]]*InputData[[#This Row],[QUANTITY]]</f>
        <v>152</v>
      </c>
      <c r="N412" s="8">
        <f>InputData[[#This Row],[SELLING PRICE]]*InputData[[#This Row],[QUANTITY]]*(1-InputData[[#This Row],[DISCOUNT %]])</f>
        <v>164.16</v>
      </c>
      <c r="O412">
        <f>DAY(InputData[[#This Row],[DATE]])</f>
        <v>25</v>
      </c>
      <c r="P412" t="str">
        <f>TEXT(InputData[[#This Row],[DATE]],"mmm")</f>
        <v>Jul</v>
      </c>
      <c r="Q412">
        <f>YEAR(InputData[[#This Row],[DATE]])</f>
        <v>2022</v>
      </c>
    </row>
    <row r="413" spans="1:17"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ID]],MasterData[],2,0)</f>
        <v>Product17</v>
      </c>
      <c r="J413" t="str">
        <f>VLOOKUP(InputData[[#This Row],[PRODUCT ID]],MasterData[],4,0)</f>
        <v>Ft</v>
      </c>
      <c r="K413" s="8">
        <f>VLOOKUP(InputData[[#This Row],[PRODUCT ID]],MasterData[],5,0)</f>
        <v>134</v>
      </c>
      <c r="L413" s="8">
        <f>VLOOKUP(InputData[[#This Row],[PRODUCT ID]],MasterData[],6,0)</f>
        <v>156.78</v>
      </c>
      <c r="M413" s="8">
        <f>InputData[[#This Row],[BUYING PRIZE]]*InputData[[#This Row],[QUANTITY]]</f>
        <v>1608</v>
      </c>
      <c r="N413" s="8">
        <f>InputData[[#This Row],[SELLING PRICE]]*InputData[[#This Row],[QUANTITY]]*(1-InputData[[#This Row],[DISCOUNT %]])</f>
        <v>1881.3600000000001</v>
      </c>
      <c r="O413">
        <f>DAY(InputData[[#This Row],[DATE]])</f>
        <v>25</v>
      </c>
      <c r="P413" t="str">
        <f>TEXT(InputData[[#This Row],[DATE]],"mmm")</f>
        <v>Jul</v>
      </c>
      <c r="Q413">
        <f>YEAR(InputData[[#This Row],[DATE]])</f>
        <v>2022</v>
      </c>
    </row>
    <row r="414" spans="1:17"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ID]],MasterData[],2,0)</f>
        <v>Product03</v>
      </c>
      <c r="J414" t="str">
        <f>VLOOKUP(InputData[[#This Row],[PRODUCT ID]],MasterData[],4,0)</f>
        <v>Kg</v>
      </c>
      <c r="K414" s="8">
        <f>VLOOKUP(InputData[[#This Row],[PRODUCT ID]],MasterData[],5,0)</f>
        <v>71</v>
      </c>
      <c r="L414" s="8">
        <f>VLOOKUP(InputData[[#This Row],[PRODUCT ID]],MasterData[],6,0)</f>
        <v>80.94</v>
      </c>
      <c r="M414" s="8">
        <f>InputData[[#This Row],[BUYING PRIZE]]*InputData[[#This Row],[QUANTITY]]</f>
        <v>923</v>
      </c>
      <c r="N414" s="8">
        <f>InputData[[#This Row],[SELLING PRICE]]*InputData[[#This Row],[QUANTITY]]*(1-InputData[[#This Row],[DISCOUNT %]])</f>
        <v>1052.22</v>
      </c>
      <c r="O414">
        <f>DAY(InputData[[#This Row],[DATE]])</f>
        <v>25</v>
      </c>
      <c r="P414" t="str">
        <f>TEXT(InputData[[#This Row],[DATE]],"mmm")</f>
        <v>Jul</v>
      </c>
      <c r="Q414">
        <f>YEAR(InputData[[#This Row],[DATE]])</f>
        <v>2022</v>
      </c>
    </row>
    <row r="415" spans="1:17"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ID]],MasterData[],2,0)</f>
        <v>Product03</v>
      </c>
      <c r="J415" t="str">
        <f>VLOOKUP(InputData[[#This Row],[PRODUCT ID]],MasterData[],4,0)</f>
        <v>Kg</v>
      </c>
      <c r="K415" s="8">
        <f>VLOOKUP(InputData[[#This Row],[PRODUCT ID]],MasterData[],5,0)</f>
        <v>71</v>
      </c>
      <c r="L415" s="8">
        <f>VLOOKUP(InputData[[#This Row],[PRODUCT ID]],MasterData[],6,0)</f>
        <v>80.94</v>
      </c>
      <c r="M415" s="8">
        <f>InputData[[#This Row],[BUYING PRIZE]]*InputData[[#This Row],[QUANTITY]]</f>
        <v>710</v>
      </c>
      <c r="N415" s="8">
        <f>InputData[[#This Row],[SELLING PRICE]]*InputData[[#This Row],[QUANTITY]]*(1-InputData[[#This Row],[DISCOUNT %]])</f>
        <v>809.4</v>
      </c>
      <c r="O415">
        <f>DAY(InputData[[#This Row],[DATE]])</f>
        <v>26</v>
      </c>
      <c r="P415" t="str">
        <f>TEXT(InputData[[#This Row],[DATE]],"mmm")</f>
        <v>Jul</v>
      </c>
      <c r="Q415">
        <f>YEAR(InputData[[#This Row],[DATE]])</f>
        <v>2022</v>
      </c>
    </row>
    <row r="416" spans="1:17"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ID]],MasterData[],2,0)</f>
        <v>Product26</v>
      </c>
      <c r="J416" t="str">
        <f>VLOOKUP(InputData[[#This Row],[PRODUCT ID]],MasterData[],4,0)</f>
        <v>No.</v>
      </c>
      <c r="K416" s="8">
        <f>VLOOKUP(InputData[[#This Row],[PRODUCT ID]],MasterData[],5,0)</f>
        <v>18</v>
      </c>
      <c r="L416" s="8">
        <f>VLOOKUP(InputData[[#This Row],[PRODUCT ID]],MasterData[],6,0)</f>
        <v>24.66</v>
      </c>
      <c r="M416" s="8">
        <f>InputData[[#This Row],[BUYING PRIZE]]*InputData[[#This Row],[QUANTITY]]</f>
        <v>18</v>
      </c>
      <c r="N416" s="8">
        <f>InputData[[#This Row],[SELLING PRICE]]*InputData[[#This Row],[QUANTITY]]*(1-InputData[[#This Row],[DISCOUNT %]])</f>
        <v>24.66</v>
      </c>
      <c r="O416">
        <f>DAY(InputData[[#This Row],[DATE]])</f>
        <v>26</v>
      </c>
      <c r="P416" t="str">
        <f>TEXT(InputData[[#This Row],[DATE]],"mmm")</f>
        <v>Jul</v>
      </c>
      <c r="Q416">
        <f>YEAR(InputData[[#This Row],[DATE]])</f>
        <v>2022</v>
      </c>
    </row>
    <row r="417" spans="1:17"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ID]],MasterData[],2,0)</f>
        <v>Product12</v>
      </c>
      <c r="J417" t="str">
        <f>VLOOKUP(InputData[[#This Row],[PRODUCT ID]],MasterData[],4,0)</f>
        <v>Kg</v>
      </c>
      <c r="K417" s="8">
        <f>VLOOKUP(InputData[[#This Row],[PRODUCT ID]],MasterData[],5,0)</f>
        <v>73</v>
      </c>
      <c r="L417" s="8">
        <f>VLOOKUP(InputData[[#This Row],[PRODUCT ID]],MasterData[],6,0)</f>
        <v>94.17</v>
      </c>
      <c r="M417" s="8">
        <f>InputData[[#This Row],[BUYING PRIZE]]*InputData[[#This Row],[QUANTITY]]</f>
        <v>365</v>
      </c>
      <c r="N417" s="8">
        <f>InputData[[#This Row],[SELLING PRICE]]*InputData[[#This Row],[QUANTITY]]*(1-InputData[[#This Row],[DISCOUNT %]])</f>
        <v>470.85</v>
      </c>
      <c r="O417">
        <f>DAY(InputData[[#This Row],[DATE]])</f>
        <v>3</v>
      </c>
      <c r="P417" t="str">
        <f>TEXT(InputData[[#This Row],[DATE]],"mmm")</f>
        <v>Aug</v>
      </c>
      <c r="Q417">
        <f>YEAR(InputData[[#This Row],[DATE]])</f>
        <v>2022</v>
      </c>
    </row>
    <row r="418" spans="1:17"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ID]],MasterData[],2,0)</f>
        <v>Product16</v>
      </c>
      <c r="J418" t="str">
        <f>VLOOKUP(InputData[[#This Row],[PRODUCT ID]],MasterData[],4,0)</f>
        <v>No.</v>
      </c>
      <c r="K418" s="8">
        <f>VLOOKUP(InputData[[#This Row],[PRODUCT ID]],MasterData[],5,0)</f>
        <v>13</v>
      </c>
      <c r="L418" s="8">
        <f>VLOOKUP(InputData[[#This Row],[PRODUCT ID]],MasterData[],6,0)</f>
        <v>16.64</v>
      </c>
      <c r="M418" s="8">
        <f>InputData[[#This Row],[BUYING PRIZE]]*InputData[[#This Row],[QUANTITY]]</f>
        <v>117</v>
      </c>
      <c r="N418" s="8">
        <f>InputData[[#This Row],[SELLING PRICE]]*InputData[[#This Row],[QUANTITY]]*(1-InputData[[#This Row],[DISCOUNT %]])</f>
        <v>149.76</v>
      </c>
      <c r="O418">
        <f>DAY(InputData[[#This Row],[DATE]])</f>
        <v>6</v>
      </c>
      <c r="P418" t="str">
        <f>TEXT(InputData[[#This Row],[DATE]],"mmm")</f>
        <v>Aug</v>
      </c>
      <c r="Q418">
        <f>YEAR(InputData[[#This Row],[DATE]])</f>
        <v>2022</v>
      </c>
    </row>
    <row r="419" spans="1:17"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ID]],MasterData[],2,0)</f>
        <v>Product16</v>
      </c>
      <c r="J419" t="str">
        <f>VLOOKUP(InputData[[#This Row],[PRODUCT ID]],MasterData[],4,0)</f>
        <v>No.</v>
      </c>
      <c r="K419" s="8">
        <f>VLOOKUP(InputData[[#This Row],[PRODUCT ID]],MasterData[],5,0)</f>
        <v>13</v>
      </c>
      <c r="L419" s="8">
        <f>VLOOKUP(InputData[[#This Row],[PRODUCT ID]],MasterData[],6,0)</f>
        <v>16.64</v>
      </c>
      <c r="M419" s="8">
        <f>InputData[[#This Row],[BUYING PRIZE]]*InputData[[#This Row],[QUANTITY]]</f>
        <v>26</v>
      </c>
      <c r="N419" s="8">
        <f>InputData[[#This Row],[SELLING PRICE]]*InputData[[#This Row],[QUANTITY]]*(1-InputData[[#This Row],[DISCOUNT %]])</f>
        <v>33.28</v>
      </c>
      <c r="O419">
        <f>DAY(InputData[[#This Row],[DATE]])</f>
        <v>8</v>
      </c>
      <c r="P419" t="str">
        <f>TEXT(InputData[[#This Row],[DATE]],"mmm")</f>
        <v>Aug</v>
      </c>
      <c r="Q419">
        <f>YEAR(InputData[[#This Row],[DATE]])</f>
        <v>2022</v>
      </c>
    </row>
    <row r="420" spans="1:17"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ID]],MasterData[],2,0)</f>
        <v>Product32</v>
      </c>
      <c r="J420" t="str">
        <f>VLOOKUP(InputData[[#This Row],[PRODUCT ID]],MasterData[],4,0)</f>
        <v>Kg</v>
      </c>
      <c r="K420" s="8">
        <f>VLOOKUP(InputData[[#This Row],[PRODUCT ID]],MasterData[],5,0)</f>
        <v>89</v>
      </c>
      <c r="L420" s="8">
        <f>VLOOKUP(InputData[[#This Row],[PRODUCT ID]],MasterData[],6,0)</f>
        <v>117.48</v>
      </c>
      <c r="M420" s="8">
        <f>InputData[[#This Row],[BUYING PRIZE]]*InputData[[#This Row],[QUANTITY]]</f>
        <v>1068</v>
      </c>
      <c r="N420" s="8">
        <f>InputData[[#This Row],[SELLING PRICE]]*InputData[[#This Row],[QUANTITY]]*(1-InputData[[#This Row],[DISCOUNT %]])</f>
        <v>1409.76</v>
      </c>
      <c r="O420">
        <f>DAY(InputData[[#This Row],[DATE]])</f>
        <v>8</v>
      </c>
      <c r="P420" t="str">
        <f>TEXT(InputData[[#This Row],[DATE]],"mmm")</f>
        <v>Aug</v>
      </c>
      <c r="Q420">
        <f>YEAR(InputData[[#This Row],[DATE]])</f>
        <v>2022</v>
      </c>
    </row>
    <row r="421" spans="1:17"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ID]],MasterData[],2,0)</f>
        <v>Product21</v>
      </c>
      <c r="J421" t="str">
        <f>VLOOKUP(InputData[[#This Row],[PRODUCT ID]],MasterData[],4,0)</f>
        <v>Ft</v>
      </c>
      <c r="K421" s="8">
        <f>VLOOKUP(InputData[[#This Row],[PRODUCT ID]],MasterData[],5,0)</f>
        <v>126</v>
      </c>
      <c r="L421" s="8">
        <f>VLOOKUP(InputData[[#This Row],[PRODUCT ID]],MasterData[],6,0)</f>
        <v>162.54</v>
      </c>
      <c r="M421" s="8">
        <f>InputData[[#This Row],[BUYING PRIZE]]*InputData[[#This Row],[QUANTITY]]</f>
        <v>1386</v>
      </c>
      <c r="N421" s="8">
        <f>InputData[[#This Row],[SELLING PRICE]]*InputData[[#This Row],[QUANTITY]]*(1-InputData[[#This Row],[DISCOUNT %]])</f>
        <v>1787.9399999999998</v>
      </c>
      <c r="O421">
        <f>DAY(InputData[[#This Row],[DATE]])</f>
        <v>8</v>
      </c>
      <c r="P421" t="str">
        <f>TEXT(InputData[[#This Row],[DATE]],"mmm")</f>
        <v>Aug</v>
      </c>
      <c r="Q421">
        <f>YEAR(InputData[[#This Row],[DATE]])</f>
        <v>2022</v>
      </c>
    </row>
    <row r="422" spans="1:17"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ID]],MasterData[],2,0)</f>
        <v>Product30</v>
      </c>
      <c r="J422" t="str">
        <f>VLOOKUP(InputData[[#This Row],[PRODUCT ID]],MasterData[],4,0)</f>
        <v>Ft</v>
      </c>
      <c r="K422" s="8">
        <f>VLOOKUP(InputData[[#This Row],[PRODUCT ID]],MasterData[],5,0)</f>
        <v>148</v>
      </c>
      <c r="L422" s="8">
        <f>VLOOKUP(InputData[[#This Row],[PRODUCT ID]],MasterData[],6,0)</f>
        <v>201.28</v>
      </c>
      <c r="M422" s="8">
        <f>InputData[[#This Row],[BUYING PRIZE]]*InputData[[#This Row],[QUANTITY]]</f>
        <v>2072</v>
      </c>
      <c r="N422" s="8">
        <f>InputData[[#This Row],[SELLING PRICE]]*InputData[[#This Row],[QUANTITY]]*(1-InputData[[#This Row],[DISCOUNT %]])</f>
        <v>2817.92</v>
      </c>
      <c r="O422">
        <f>DAY(InputData[[#This Row],[DATE]])</f>
        <v>14</v>
      </c>
      <c r="P422" t="str">
        <f>TEXT(InputData[[#This Row],[DATE]],"mmm")</f>
        <v>Aug</v>
      </c>
      <c r="Q422">
        <f>YEAR(InputData[[#This Row],[DATE]])</f>
        <v>2022</v>
      </c>
    </row>
    <row r="423" spans="1:17"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ID]],MasterData[],2,0)</f>
        <v>Product11</v>
      </c>
      <c r="J423" t="str">
        <f>VLOOKUP(InputData[[#This Row],[PRODUCT ID]],MasterData[],4,0)</f>
        <v>Lt</v>
      </c>
      <c r="K423" s="8">
        <f>VLOOKUP(InputData[[#This Row],[PRODUCT ID]],MasterData[],5,0)</f>
        <v>44</v>
      </c>
      <c r="L423" s="8">
        <f>VLOOKUP(InputData[[#This Row],[PRODUCT ID]],MasterData[],6,0)</f>
        <v>48.4</v>
      </c>
      <c r="M423" s="8">
        <f>InputData[[#This Row],[BUYING PRIZE]]*InputData[[#This Row],[QUANTITY]]</f>
        <v>440</v>
      </c>
      <c r="N423" s="8">
        <f>InputData[[#This Row],[SELLING PRICE]]*InputData[[#This Row],[QUANTITY]]*(1-InputData[[#This Row],[DISCOUNT %]])</f>
        <v>484</v>
      </c>
      <c r="O423">
        <f>DAY(InputData[[#This Row],[DATE]])</f>
        <v>15</v>
      </c>
      <c r="P423" t="str">
        <f>TEXT(InputData[[#This Row],[DATE]],"mmm")</f>
        <v>Aug</v>
      </c>
      <c r="Q423">
        <f>YEAR(InputData[[#This Row],[DATE]])</f>
        <v>2022</v>
      </c>
    </row>
    <row r="424" spans="1:17"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ID]],MasterData[],2,0)</f>
        <v>Product15</v>
      </c>
      <c r="J424" t="str">
        <f>VLOOKUP(InputData[[#This Row],[PRODUCT ID]],MasterData[],4,0)</f>
        <v>No.</v>
      </c>
      <c r="K424" s="8">
        <f>VLOOKUP(InputData[[#This Row],[PRODUCT ID]],MasterData[],5,0)</f>
        <v>12</v>
      </c>
      <c r="L424" s="8">
        <f>VLOOKUP(InputData[[#This Row],[PRODUCT ID]],MasterData[],6,0)</f>
        <v>15.719999999999999</v>
      </c>
      <c r="M424" s="8">
        <f>InputData[[#This Row],[BUYING PRIZE]]*InputData[[#This Row],[QUANTITY]]</f>
        <v>84</v>
      </c>
      <c r="N424" s="8">
        <f>InputData[[#This Row],[SELLING PRICE]]*InputData[[#This Row],[QUANTITY]]*(1-InputData[[#This Row],[DISCOUNT %]])</f>
        <v>110.03999999999999</v>
      </c>
      <c r="O424">
        <f>DAY(InputData[[#This Row],[DATE]])</f>
        <v>15</v>
      </c>
      <c r="P424" t="str">
        <f>TEXT(InputData[[#This Row],[DATE]],"mmm")</f>
        <v>Aug</v>
      </c>
      <c r="Q424">
        <f>YEAR(InputData[[#This Row],[DATE]])</f>
        <v>2022</v>
      </c>
    </row>
    <row r="425" spans="1:17"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ID]],MasterData[],2,0)</f>
        <v>Product29</v>
      </c>
      <c r="J425" t="str">
        <f>VLOOKUP(InputData[[#This Row],[PRODUCT ID]],MasterData[],4,0)</f>
        <v>Lt</v>
      </c>
      <c r="K425" s="8">
        <f>VLOOKUP(InputData[[#This Row],[PRODUCT ID]],MasterData[],5,0)</f>
        <v>47</v>
      </c>
      <c r="L425" s="8">
        <f>VLOOKUP(InputData[[#This Row],[PRODUCT ID]],MasterData[],6,0)</f>
        <v>53.11</v>
      </c>
      <c r="M425" s="8">
        <f>InputData[[#This Row],[BUYING PRIZE]]*InputData[[#This Row],[QUANTITY]]</f>
        <v>376</v>
      </c>
      <c r="N425" s="8">
        <f>InputData[[#This Row],[SELLING PRICE]]*InputData[[#This Row],[QUANTITY]]*(1-InputData[[#This Row],[DISCOUNT %]])</f>
        <v>424.88</v>
      </c>
      <c r="O425">
        <f>DAY(InputData[[#This Row],[DATE]])</f>
        <v>18</v>
      </c>
      <c r="P425" t="str">
        <f>TEXT(InputData[[#This Row],[DATE]],"mmm")</f>
        <v>Aug</v>
      </c>
      <c r="Q425">
        <f>YEAR(InputData[[#This Row],[DATE]])</f>
        <v>2022</v>
      </c>
    </row>
    <row r="426" spans="1:17"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ID]],MasterData[],2,0)</f>
        <v>Product10</v>
      </c>
      <c r="J426" t="str">
        <f>VLOOKUP(InputData[[#This Row],[PRODUCT ID]],MasterData[],4,0)</f>
        <v>Ft</v>
      </c>
      <c r="K426" s="8">
        <f>VLOOKUP(InputData[[#This Row],[PRODUCT ID]],MasterData[],5,0)</f>
        <v>148</v>
      </c>
      <c r="L426" s="8">
        <f>VLOOKUP(InputData[[#This Row],[PRODUCT ID]],MasterData[],6,0)</f>
        <v>164.28</v>
      </c>
      <c r="M426" s="8">
        <f>InputData[[#This Row],[BUYING PRIZE]]*InputData[[#This Row],[QUANTITY]]</f>
        <v>296</v>
      </c>
      <c r="N426" s="8">
        <f>InputData[[#This Row],[SELLING PRICE]]*InputData[[#This Row],[QUANTITY]]*(1-InputData[[#This Row],[DISCOUNT %]])</f>
        <v>328.56</v>
      </c>
      <c r="O426">
        <f>DAY(InputData[[#This Row],[DATE]])</f>
        <v>18</v>
      </c>
      <c r="P426" t="str">
        <f>TEXT(InputData[[#This Row],[DATE]],"mmm")</f>
        <v>Aug</v>
      </c>
      <c r="Q426">
        <f>YEAR(InputData[[#This Row],[DATE]])</f>
        <v>2022</v>
      </c>
    </row>
    <row r="427" spans="1:17"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ID]],MasterData[],2,0)</f>
        <v>Product07</v>
      </c>
      <c r="J427" t="str">
        <f>VLOOKUP(InputData[[#This Row],[PRODUCT ID]],MasterData[],4,0)</f>
        <v>Lt</v>
      </c>
      <c r="K427" s="8">
        <f>VLOOKUP(InputData[[#This Row],[PRODUCT ID]],MasterData[],5,0)</f>
        <v>43</v>
      </c>
      <c r="L427" s="8">
        <f>VLOOKUP(InputData[[#This Row],[PRODUCT ID]],MasterData[],6,0)</f>
        <v>47.730000000000004</v>
      </c>
      <c r="M427" s="8">
        <f>InputData[[#This Row],[BUYING PRIZE]]*InputData[[#This Row],[QUANTITY]]</f>
        <v>129</v>
      </c>
      <c r="N427" s="8">
        <f>InputData[[#This Row],[SELLING PRICE]]*InputData[[#This Row],[QUANTITY]]*(1-InputData[[#This Row],[DISCOUNT %]])</f>
        <v>143.19</v>
      </c>
      <c r="O427">
        <f>DAY(InputData[[#This Row],[DATE]])</f>
        <v>19</v>
      </c>
      <c r="P427" t="str">
        <f>TEXT(InputData[[#This Row],[DATE]],"mmm")</f>
        <v>Aug</v>
      </c>
      <c r="Q427">
        <f>YEAR(InputData[[#This Row],[DATE]])</f>
        <v>2022</v>
      </c>
    </row>
    <row r="428" spans="1:17"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ID]],MasterData[],2,0)</f>
        <v>Product23</v>
      </c>
      <c r="J428" t="str">
        <f>VLOOKUP(InputData[[#This Row],[PRODUCT ID]],MasterData[],4,0)</f>
        <v>Ft</v>
      </c>
      <c r="K428" s="8">
        <f>VLOOKUP(InputData[[#This Row],[PRODUCT ID]],MasterData[],5,0)</f>
        <v>141</v>
      </c>
      <c r="L428" s="8">
        <f>VLOOKUP(InputData[[#This Row],[PRODUCT ID]],MasterData[],6,0)</f>
        <v>149.46</v>
      </c>
      <c r="M428" s="8">
        <f>InputData[[#This Row],[BUYING PRIZE]]*InputData[[#This Row],[QUANTITY]]</f>
        <v>1833</v>
      </c>
      <c r="N428" s="8">
        <f>InputData[[#This Row],[SELLING PRICE]]*InputData[[#This Row],[QUANTITY]]*(1-InputData[[#This Row],[DISCOUNT %]])</f>
        <v>1942.98</v>
      </c>
      <c r="O428">
        <f>DAY(InputData[[#This Row],[DATE]])</f>
        <v>20</v>
      </c>
      <c r="P428" t="str">
        <f>TEXT(InputData[[#This Row],[DATE]],"mmm")</f>
        <v>Aug</v>
      </c>
      <c r="Q428">
        <f>YEAR(InputData[[#This Row],[DATE]])</f>
        <v>2022</v>
      </c>
    </row>
    <row r="429" spans="1:17"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ID]],MasterData[],2,0)</f>
        <v>Product33</v>
      </c>
      <c r="J429" t="str">
        <f>VLOOKUP(InputData[[#This Row],[PRODUCT ID]],MasterData[],4,0)</f>
        <v>Kg</v>
      </c>
      <c r="K429" s="8">
        <f>VLOOKUP(InputData[[#This Row],[PRODUCT ID]],MasterData[],5,0)</f>
        <v>95</v>
      </c>
      <c r="L429" s="8">
        <f>VLOOKUP(InputData[[#This Row],[PRODUCT ID]],MasterData[],6,0)</f>
        <v>119.7</v>
      </c>
      <c r="M429" s="8">
        <f>InputData[[#This Row],[BUYING PRIZE]]*InputData[[#This Row],[QUANTITY]]</f>
        <v>1330</v>
      </c>
      <c r="N429" s="8">
        <f>InputData[[#This Row],[SELLING PRICE]]*InputData[[#This Row],[QUANTITY]]*(1-InputData[[#This Row],[DISCOUNT %]])</f>
        <v>1675.8</v>
      </c>
      <c r="O429">
        <f>DAY(InputData[[#This Row],[DATE]])</f>
        <v>20</v>
      </c>
      <c r="P429" t="str">
        <f>TEXT(InputData[[#This Row],[DATE]],"mmm")</f>
        <v>Aug</v>
      </c>
      <c r="Q429">
        <f>YEAR(InputData[[#This Row],[DATE]])</f>
        <v>2022</v>
      </c>
    </row>
    <row r="430" spans="1:17"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ID]],MasterData[],2,0)</f>
        <v>Product16</v>
      </c>
      <c r="J430" t="str">
        <f>VLOOKUP(InputData[[#This Row],[PRODUCT ID]],MasterData[],4,0)</f>
        <v>No.</v>
      </c>
      <c r="K430" s="8">
        <f>VLOOKUP(InputData[[#This Row],[PRODUCT ID]],MasterData[],5,0)</f>
        <v>13</v>
      </c>
      <c r="L430" s="8">
        <f>VLOOKUP(InputData[[#This Row],[PRODUCT ID]],MasterData[],6,0)</f>
        <v>16.64</v>
      </c>
      <c r="M430" s="8">
        <f>InputData[[#This Row],[BUYING PRIZE]]*InputData[[#This Row],[QUANTITY]]</f>
        <v>52</v>
      </c>
      <c r="N430" s="8">
        <f>InputData[[#This Row],[SELLING PRICE]]*InputData[[#This Row],[QUANTITY]]*(1-InputData[[#This Row],[DISCOUNT %]])</f>
        <v>66.56</v>
      </c>
      <c r="O430">
        <f>DAY(InputData[[#This Row],[DATE]])</f>
        <v>21</v>
      </c>
      <c r="P430" t="str">
        <f>TEXT(InputData[[#This Row],[DATE]],"mmm")</f>
        <v>Aug</v>
      </c>
      <c r="Q430">
        <f>YEAR(InputData[[#This Row],[DATE]])</f>
        <v>2022</v>
      </c>
    </row>
    <row r="431" spans="1:17"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ID]],MasterData[],2,0)</f>
        <v>Product44</v>
      </c>
      <c r="J431" t="str">
        <f>VLOOKUP(InputData[[#This Row],[PRODUCT ID]],MasterData[],4,0)</f>
        <v>Kg</v>
      </c>
      <c r="K431" s="8">
        <f>VLOOKUP(InputData[[#This Row],[PRODUCT ID]],MasterData[],5,0)</f>
        <v>76</v>
      </c>
      <c r="L431" s="8">
        <f>VLOOKUP(InputData[[#This Row],[PRODUCT ID]],MasterData[],6,0)</f>
        <v>82.08</v>
      </c>
      <c r="M431" s="8">
        <f>InputData[[#This Row],[BUYING PRIZE]]*InputData[[#This Row],[QUANTITY]]</f>
        <v>836</v>
      </c>
      <c r="N431" s="8">
        <f>InputData[[#This Row],[SELLING PRICE]]*InputData[[#This Row],[QUANTITY]]*(1-InputData[[#This Row],[DISCOUNT %]])</f>
        <v>902.88</v>
      </c>
      <c r="O431">
        <f>DAY(InputData[[#This Row],[DATE]])</f>
        <v>23</v>
      </c>
      <c r="P431" t="str">
        <f>TEXT(InputData[[#This Row],[DATE]],"mmm")</f>
        <v>Aug</v>
      </c>
      <c r="Q431">
        <f>YEAR(InputData[[#This Row],[DATE]])</f>
        <v>2022</v>
      </c>
    </row>
    <row r="432" spans="1:17"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ID]],MasterData[],2,0)</f>
        <v>Product29</v>
      </c>
      <c r="J432" t="str">
        <f>VLOOKUP(InputData[[#This Row],[PRODUCT ID]],MasterData[],4,0)</f>
        <v>Lt</v>
      </c>
      <c r="K432" s="8">
        <f>VLOOKUP(InputData[[#This Row],[PRODUCT ID]],MasterData[],5,0)</f>
        <v>47</v>
      </c>
      <c r="L432" s="8">
        <f>VLOOKUP(InputData[[#This Row],[PRODUCT ID]],MasterData[],6,0)</f>
        <v>53.11</v>
      </c>
      <c r="M432" s="8">
        <f>InputData[[#This Row],[BUYING PRIZE]]*InputData[[#This Row],[QUANTITY]]</f>
        <v>658</v>
      </c>
      <c r="N432" s="8">
        <f>InputData[[#This Row],[SELLING PRICE]]*InputData[[#This Row],[QUANTITY]]*(1-InputData[[#This Row],[DISCOUNT %]])</f>
        <v>743.54</v>
      </c>
      <c r="O432">
        <f>DAY(InputData[[#This Row],[DATE]])</f>
        <v>23</v>
      </c>
      <c r="P432" t="str">
        <f>TEXT(InputData[[#This Row],[DATE]],"mmm")</f>
        <v>Aug</v>
      </c>
      <c r="Q432">
        <f>YEAR(InputData[[#This Row],[DATE]])</f>
        <v>2022</v>
      </c>
    </row>
    <row r="433" spans="1:17"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ID]],MasterData[],2,0)</f>
        <v>Product05</v>
      </c>
      <c r="J433" t="str">
        <f>VLOOKUP(InputData[[#This Row],[PRODUCT ID]],MasterData[],4,0)</f>
        <v>Ft</v>
      </c>
      <c r="K433" s="8">
        <f>VLOOKUP(InputData[[#This Row],[PRODUCT ID]],MasterData[],5,0)</f>
        <v>133</v>
      </c>
      <c r="L433" s="8">
        <f>VLOOKUP(InputData[[#This Row],[PRODUCT ID]],MasterData[],6,0)</f>
        <v>155.61000000000001</v>
      </c>
      <c r="M433" s="8">
        <f>InputData[[#This Row],[BUYING PRIZE]]*InputData[[#This Row],[QUANTITY]]</f>
        <v>665</v>
      </c>
      <c r="N433" s="8">
        <f>InputData[[#This Row],[SELLING PRICE]]*InputData[[#This Row],[QUANTITY]]*(1-InputData[[#This Row],[DISCOUNT %]])</f>
        <v>778.05000000000007</v>
      </c>
      <c r="O433">
        <f>DAY(InputData[[#This Row],[DATE]])</f>
        <v>24</v>
      </c>
      <c r="P433" t="str">
        <f>TEXT(InputData[[#This Row],[DATE]],"mmm")</f>
        <v>Aug</v>
      </c>
      <c r="Q433">
        <f>YEAR(InputData[[#This Row],[DATE]])</f>
        <v>2022</v>
      </c>
    </row>
    <row r="434" spans="1:17"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ID]],MasterData[],2,0)</f>
        <v>Product19</v>
      </c>
      <c r="J434" t="str">
        <f>VLOOKUP(InputData[[#This Row],[PRODUCT ID]],MasterData[],4,0)</f>
        <v>Ft</v>
      </c>
      <c r="K434" s="8">
        <f>VLOOKUP(InputData[[#This Row],[PRODUCT ID]],MasterData[],5,0)</f>
        <v>150</v>
      </c>
      <c r="L434" s="8">
        <f>VLOOKUP(InputData[[#This Row],[PRODUCT ID]],MasterData[],6,0)</f>
        <v>210</v>
      </c>
      <c r="M434" s="8">
        <f>InputData[[#This Row],[BUYING PRIZE]]*InputData[[#This Row],[QUANTITY]]</f>
        <v>1950</v>
      </c>
      <c r="N434" s="8">
        <f>InputData[[#This Row],[SELLING PRICE]]*InputData[[#This Row],[QUANTITY]]*(1-InputData[[#This Row],[DISCOUNT %]])</f>
        <v>2730</v>
      </c>
      <c r="O434">
        <f>DAY(InputData[[#This Row],[DATE]])</f>
        <v>26</v>
      </c>
      <c r="P434" t="str">
        <f>TEXT(InputData[[#This Row],[DATE]],"mmm")</f>
        <v>Aug</v>
      </c>
      <c r="Q434">
        <f>YEAR(InputData[[#This Row],[DATE]])</f>
        <v>2022</v>
      </c>
    </row>
    <row r="435" spans="1:17"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ID]],MasterData[],2,0)</f>
        <v>Product37</v>
      </c>
      <c r="J435" t="str">
        <f>VLOOKUP(InputData[[#This Row],[PRODUCT ID]],MasterData[],4,0)</f>
        <v>Kg</v>
      </c>
      <c r="K435" s="8">
        <f>VLOOKUP(InputData[[#This Row],[PRODUCT ID]],MasterData[],5,0)</f>
        <v>67</v>
      </c>
      <c r="L435" s="8">
        <f>VLOOKUP(InputData[[#This Row],[PRODUCT ID]],MasterData[],6,0)</f>
        <v>85.76</v>
      </c>
      <c r="M435" s="8">
        <f>InputData[[#This Row],[BUYING PRIZE]]*InputData[[#This Row],[QUANTITY]]</f>
        <v>536</v>
      </c>
      <c r="N435" s="8">
        <f>InputData[[#This Row],[SELLING PRICE]]*InputData[[#This Row],[QUANTITY]]*(1-InputData[[#This Row],[DISCOUNT %]])</f>
        <v>686.08</v>
      </c>
      <c r="O435">
        <f>DAY(InputData[[#This Row],[DATE]])</f>
        <v>26</v>
      </c>
      <c r="P435" t="str">
        <f>TEXT(InputData[[#This Row],[DATE]],"mmm")</f>
        <v>Aug</v>
      </c>
      <c r="Q435">
        <f>YEAR(InputData[[#This Row],[DATE]])</f>
        <v>2022</v>
      </c>
    </row>
    <row r="436" spans="1:17"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ID]],MasterData[],2,0)</f>
        <v>Product39</v>
      </c>
      <c r="J436" t="str">
        <f>VLOOKUP(InputData[[#This Row],[PRODUCT ID]],MasterData[],4,0)</f>
        <v>No.</v>
      </c>
      <c r="K436" s="8">
        <f>VLOOKUP(InputData[[#This Row],[PRODUCT ID]],MasterData[],5,0)</f>
        <v>37</v>
      </c>
      <c r="L436" s="8">
        <f>VLOOKUP(InputData[[#This Row],[PRODUCT ID]],MasterData[],6,0)</f>
        <v>42.55</v>
      </c>
      <c r="M436" s="8">
        <f>InputData[[#This Row],[BUYING PRIZE]]*InputData[[#This Row],[QUANTITY]]</f>
        <v>555</v>
      </c>
      <c r="N436" s="8">
        <f>InputData[[#This Row],[SELLING PRICE]]*InputData[[#This Row],[QUANTITY]]*(1-InputData[[#This Row],[DISCOUNT %]])</f>
        <v>638.25</v>
      </c>
      <c r="O436">
        <f>DAY(InputData[[#This Row],[DATE]])</f>
        <v>27</v>
      </c>
      <c r="P436" t="str">
        <f>TEXT(InputData[[#This Row],[DATE]],"mmm")</f>
        <v>Aug</v>
      </c>
      <c r="Q436">
        <f>YEAR(InputData[[#This Row],[DATE]])</f>
        <v>2022</v>
      </c>
    </row>
    <row r="437" spans="1:17"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ID]],MasterData[],2,0)</f>
        <v>Product05</v>
      </c>
      <c r="J437" t="str">
        <f>VLOOKUP(InputData[[#This Row],[PRODUCT ID]],MasterData[],4,0)</f>
        <v>Ft</v>
      </c>
      <c r="K437" s="8">
        <f>VLOOKUP(InputData[[#This Row],[PRODUCT ID]],MasterData[],5,0)</f>
        <v>133</v>
      </c>
      <c r="L437" s="8">
        <f>VLOOKUP(InputData[[#This Row],[PRODUCT ID]],MasterData[],6,0)</f>
        <v>155.61000000000001</v>
      </c>
      <c r="M437" s="8">
        <f>InputData[[#This Row],[BUYING PRIZE]]*InputData[[#This Row],[QUANTITY]]</f>
        <v>1197</v>
      </c>
      <c r="N437" s="8">
        <f>InputData[[#This Row],[SELLING PRICE]]*InputData[[#This Row],[QUANTITY]]*(1-InputData[[#This Row],[DISCOUNT %]])</f>
        <v>1400.4900000000002</v>
      </c>
      <c r="O437">
        <f>DAY(InputData[[#This Row],[DATE]])</f>
        <v>28</v>
      </c>
      <c r="P437" t="str">
        <f>TEXT(InputData[[#This Row],[DATE]],"mmm")</f>
        <v>Aug</v>
      </c>
      <c r="Q437">
        <f>YEAR(InputData[[#This Row],[DATE]])</f>
        <v>2022</v>
      </c>
    </row>
    <row r="438" spans="1:17"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ID]],MasterData[],2,0)</f>
        <v>Product39</v>
      </c>
      <c r="J438" t="str">
        <f>VLOOKUP(InputData[[#This Row],[PRODUCT ID]],MasterData[],4,0)</f>
        <v>No.</v>
      </c>
      <c r="K438" s="8">
        <f>VLOOKUP(InputData[[#This Row],[PRODUCT ID]],MasterData[],5,0)</f>
        <v>37</v>
      </c>
      <c r="L438" s="8">
        <f>VLOOKUP(InputData[[#This Row],[PRODUCT ID]],MasterData[],6,0)</f>
        <v>42.55</v>
      </c>
      <c r="M438" s="8">
        <f>InputData[[#This Row],[BUYING PRIZE]]*InputData[[#This Row],[QUANTITY]]</f>
        <v>185</v>
      </c>
      <c r="N438" s="8">
        <f>InputData[[#This Row],[SELLING PRICE]]*InputData[[#This Row],[QUANTITY]]*(1-InputData[[#This Row],[DISCOUNT %]])</f>
        <v>212.75</v>
      </c>
      <c r="O438">
        <f>DAY(InputData[[#This Row],[DATE]])</f>
        <v>28</v>
      </c>
      <c r="P438" t="str">
        <f>TEXT(InputData[[#This Row],[DATE]],"mmm")</f>
        <v>Aug</v>
      </c>
      <c r="Q438">
        <f>YEAR(InputData[[#This Row],[DATE]])</f>
        <v>2022</v>
      </c>
    </row>
    <row r="439" spans="1:17"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ID]],MasterData[],2,0)</f>
        <v>Product06</v>
      </c>
      <c r="J439" t="str">
        <f>VLOOKUP(InputData[[#This Row],[PRODUCT ID]],MasterData[],4,0)</f>
        <v>Kg</v>
      </c>
      <c r="K439" s="8">
        <f>VLOOKUP(InputData[[#This Row],[PRODUCT ID]],MasterData[],5,0)</f>
        <v>75</v>
      </c>
      <c r="L439" s="8">
        <f>VLOOKUP(InputData[[#This Row],[PRODUCT ID]],MasterData[],6,0)</f>
        <v>85.5</v>
      </c>
      <c r="M439" s="8">
        <f>InputData[[#This Row],[BUYING PRIZE]]*InputData[[#This Row],[QUANTITY]]</f>
        <v>450</v>
      </c>
      <c r="N439" s="8">
        <f>InputData[[#This Row],[SELLING PRICE]]*InputData[[#This Row],[QUANTITY]]*(1-InputData[[#This Row],[DISCOUNT %]])</f>
        <v>513</v>
      </c>
      <c r="O439">
        <f>DAY(InputData[[#This Row],[DATE]])</f>
        <v>30</v>
      </c>
      <c r="P439" t="str">
        <f>TEXT(InputData[[#This Row],[DATE]],"mmm")</f>
        <v>Aug</v>
      </c>
      <c r="Q439">
        <f>YEAR(InputData[[#This Row],[DATE]])</f>
        <v>2022</v>
      </c>
    </row>
    <row r="440" spans="1:17"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ID]],MasterData[],2,0)</f>
        <v>Product43</v>
      </c>
      <c r="J440" t="str">
        <f>VLOOKUP(InputData[[#This Row],[PRODUCT ID]],MasterData[],4,0)</f>
        <v>Kg</v>
      </c>
      <c r="K440" s="8">
        <f>VLOOKUP(InputData[[#This Row],[PRODUCT ID]],MasterData[],5,0)</f>
        <v>67</v>
      </c>
      <c r="L440" s="8">
        <f>VLOOKUP(InputData[[#This Row],[PRODUCT ID]],MasterData[],6,0)</f>
        <v>83.08</v>
      </c>
      <c r="M440" s="8">
        <f>InputData[[#This Row],[BUYING PRIZE]]*InputData[[#This Row],[QUANTITY]]</f>
        <v>402</v>
      </c>
      <c r="N440" s="8">
        <f>InputData[[#This Row],[SELLING PRICE]]*InputData[[#This Row],[QUANTITY]]*(1-InputData[[#This Row],[DISCOUNT %]])</f>
        <v>498.48</v>
      </c>
      <c r="O440">
        <f>DAY(InputData[[#This Row],[DATE]])</f>
        <v>30</v>
      </c>
      <c r="P440" t="str">
        <f>TEXT(InputData[[#This Row],[DATE]],"mmm")</f>
        <v>Aug</v>
      </c>
      <c r="Q440">
        <f>YEAR(InputData[[#This Row],[DATE]])</f>
        <v>2022</v>
      </c>
    </row>
    <row r="441" spans="1:17"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ID]],MasterData[],2,0)</f>
        <v>Product25</v>
      </c>
      <c r="J441" t="str">
        <f>VLOOKUP(InputData[[#This Row],[PRODUCT ID]],MasterData[],4,0)</f>
        <v>No.</v>
      </c>
      <c r="K441" s="8">
        <f>VLOOKUP(InputData[[#This Row],[PRODUCT ID]],MasterData[],5,0)</f>
        <v>7</v>
      </c>
      <c r="L441" s="8">
        <f>VLOOKUP(InputData[[#This Row],[PRODUCT ID]],MasterData[],6,0)</f>
        <v>8.33</v>
      </c>
      <c r="M441" s="8">
        <f>InputData[[#This Row],[BUYING PRIZE]]*InputData[[#This Row],[QUANTITY]]</f>
        <v>35</v>
      </c>
      <c r="N441" s="8">
        <f>InputData[[#This Row],[SELLING PRICE]]*InputData[[#This Row],[QUANTITY]]*(1-InputData[[#This Row],[DISCOUNT %]])</f>
        <v>41.65</v>
      </c>
      <c r="O441">
        <f>DAY(InputData[[#This Row],[DATE]])</f>
        <v>30</v>
      </c>
      <c r="P441" t="str">
        <f>TEXT(InputData[[#This Row],[DATE]],"mmm")</f>
        <v>Aug</v>
      </c>
      <c r="Q441">
        <f>YEAR(InputData[[#This Row],[DATE]])</f>
        <v>2022</v>
      </c>
    </row>
    <row r="442" spans="1:17"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ID]],MasterData[],2,0)</f>
        <v>Product15</v>
      </c>
      <c r="J442" t="str">
        <f>VLOOKUP(InputData[[#This Row],[PRODUCT ID]],MasterData[],4,0)</f>
        <v>No.</v>
      </c>
      <c r="K442" s="8">
        <f>VLOOKUP(InputData[[#This Row],[PRODUCT ID]],MasterData[],5,0)</f>
        <v>12</v>
      </c>
      <c r="L442" s="8">
        <f>VLOOKUP(InputData[[#This Row],[PRODUCT ID]],MasterData[],6,0)</f>
        <v>15.719999999999999</v>
      </c>
      <c r="M442" s="8">
        <f>InputData[[#This Row],[BUYING PRIZE]]*InputData[[#This Row],[QUANTITY]]</f>
        <v>156</v>
      </c>
      <c r="N442" s="8">
        <f>InputData[[#This Row],[SELLING PRICE]]*InputData[[#This Row],[QUANTITY]]*(1-InputData[[#This Row],[DISCOUNT %]])</f>
        <v>204.35999999999999</v>
      </c>
      <c r="O442">
        <f>DAY(InputData[[#This Row],[DATE]])</f>
        <v>31</v>
      </c>
      <c r="P442" t="str">
        <f>TEXT(InputData[[#This Row],[DATE]],"mmm")</f>
        <v>Aug</v>
      </c>
      <c r="Q442">
        <f>YEAR(InputData[[#This Row],[DATE]])</f>
        <v>2022</v>
      </c>
    </row>
    <row r="443" spans="1:17"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ID]],MasterData[],2,0)</f>
        <v>Product02</v>
      </c>
      <c r="J443" t="str">
        <f>VLOOKUP(InputData[[#This Row],[PRODUCT ID]],MasterData[],4,0)</f>
        <v>Kg</v>
      </c>
      <c r="K443" s="8">
        <f>VLOOKUP(InputData[[#This Row],[PRODUCT ID]],MasterData[],5,0)</f>
        <v>105</v>
      </c>
      <c r="L443" s="8">
        <f>VLOOKUP(InputData[[#This Row],[PRODUCT ID]],MasterData[],6,0)</f>
        <v>142.80000000000001</v>
      </c>
      <c r="M443" s="8">
        <f>InputData[[#This Row],[BUYING PRIZE]]*InputData[[#This Row],[QUANTITY]]</f>
        <v>105</v>
      </c>
      <c r="N443" s="8">
        <f>InputData[[#This Row],[SELLING PRICE]]*InputData[[#This Row],[QUANTITY]]*(1-InputData[[#This Row],[DISCOUNT %]])</f>
        <v>142.80000000000001</v>
      </c>
      <c r="O443">
        <f>DAY(InputData[[#This Row],[DATE]])</f>
        <v>4</v>
      </c>
      <c r="P443" t="str">
        <f>TEXT(InputData[[#This Row],[DATE]],"mmm")</f>
        <v>Sep</v>
      </c>
      <c r="Q443">
        <f>YEAR(InputData[[#This Row],[DATE]])</f>
        <v>2022</v>
      </c>
    </row>
    <row r="444" spans="1:17"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ID]],MasterData[],2,0)</f>
        <v>Product05</v>
      </c>
      <c r="J444" t="str">
        <f>VLOOKUP(InputData[[#This Row],[PRODUCT ID]],MasterData[],4,0)</f>
        <v>Ft</v>
      </c>
      <c r="K444" s="8">
        <f>VLOOKUP(InputData[[#This Row],[PRODUCT ID]],MasterData[],5,0)</f>
        <v>133</v>
      </c>
      <c r="L444" s="8">
        <f>VLOOKUP(InputData[[#This Row],[PRODUCT ID]],MasterData[],6,0)</f>
        <v>155.61000000000001</v>
      </c>
      <c r="M444" s="8">
        <f>InputData[[#This Row],[BUYING PRIZE]]*InputData[[#This Row],[QUANTITY]]</f>
        <v>1596</v>
      </c>
      <c r="N444" s="8">
        <f>InputData[[#This Row],[SELLING PRICE]]*InputData[[#This Row],[QUANTITY]]*(1-InputData[[#This Row],[DISCOUNT %]])</f>
        <v>1867.3200000000002</v>
      </c>
      <c r="O444">
        <f>DAY(InputData[[#This Row],[DATE]])</f>
        <v>6</v>
      </c>
      <c r="P444" t="str">
        <f>TEXT(InputData[[#This Row],[DATE]],"mmm")</f>
        <v>Sep</v>
      </c>
      <c r="Q444">
        <f>YEAR(InputData[[#This Row],[DATE]])</f>
        <v>2022</v>
      </c>
    </row>
    <row r="445" spans="1:17"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ID]],MasterData[],2,0)</f>
        <v>Product41</v>
      </c>
      <c r="J445" t="str">
        <f>VLOOKUP(InputData[[#This Row],[PRODUCT ID]],MasterData[],4,0)</f>
        <v>Ft</v>
      </c>
      <c r="K445" s="8">
        <f>VLOOKUP(InputData[[#This Row],[PRODUCT ID]],MasterData[],5,0)</f>
        <v>138</v>
      </c>
      <c r="L445" s="8">
        <f>VLOOKUP(InputData[[#This Row],[PRODUCT ID]],MasterData[],6,0)</f>
        <v>173.88</v>
      </c>
      <c r="M445" s="8">
        <f>InputData[[#This Row],[BUYING PRIZE]]*InputData[[#This Row],[QUANTITY]]</f>
        <v>1242</v>
      </c>
      <c r="N445" s="8">
        <f>InputData[[#This Row],[SELLING PRICE]]*InputData[[#This Row],[QUANTITY]]*(1-InputData[[#This Row],[DISCOUNT %]])</f>
        <v>1564.92</v>
      </c>
      <c r="O445">
        <f>DAY(InputData[[#This Row],[DATE]])</f>
        <v>9</v>
      </c>
      <c r="P445" t="str">
        <f>TEXT(InputData[[#This Row],[DATE]],"mmm")</f>
        <v>Sep</v>
      </c>
      <c r="Q445">
        <f>YEAR(InputData[[#This Row],[DATE]])</f>
        <v>2022</v>
      </c>
    </row>
    <row r="446" spans="1:17"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ID]],MasterData[],2,0)</f>
        <v>Product03</v>
      </c>
      <c r="J446" t="str">
        <f>VLOOKUP(InputData[[#This Row],[PRODUCT ID]],MasterData[],4,0)</f>
        <v>Kg</v>
      </c>
      <c r="K446" s="8">
        <f>VLOOKUP(InputData[[#This Row],[PRODUCT ID]],MasterData[],5,0)</f>
        <v>71</v>
      </c>
      <c r="L446" s="8">
        <f>VLOOKUP(InputData[[#This Row],[PRODUCT ID]],MasterData[],6,0)</f>
        <v>80.94</v>
      </c>
      <c r="M446" s="8">
        <f>InputData[[#This Row],[BUYING PRIZE]]*InputData[[#This Row],[QUANTITY]]</f>
        <v>213</v>
      </c>
      <c r="N446" s="8">
        <f>InputData[[#This Row],[SELLING PRICE]]*InputData[[#This Row],[QUANTITY]]*(1-InputData[[#This Row],[DISCOUNT %]])</f>
        <v>242.82</v>
      </c>
      <c r="O446">
        <f>DAY(InputData[[#This Row],[DATE]])</f>
        <v>9</v>
      </c>
      <c r="P446" t="str">
        <f>TEXT(InputData[[#This Row],[DATE]],"mmm")</f>
        <v>Sep</v>
      </c>
      <c r="Q446">
        <f>YEAR(InputData[[#This Row],[DATE]])</f>
        <v>2022</v>
      </c>
    </row>
    <row r="447" spans="1:17"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ID]],MasterData[],2,0)</f>
        <v>Product35</v>
      </c>
      <c r="J447" t="str">
        <f>VLOOKUP(InputData[[#This Row],[PRODUCT ID]],MasterData[],4,0)</f>
        <v>No.</v>
      </c>
      <c r="K447" s="8">
        <f>VLOOKUP(InputData[[#This Row],[PRODUCT ID]],MasterData[],5,0)</f>
        <v>5</v>
      </c>
      <c r="L447" s="8">
        <f>VLOOKUP(InputData[[#This Row],[PRODUCT ID]],MasterData[],6,0)</f>
        <v>6.7</v>
      </c>
      <c r="M447" s="8">
        <f>InputData[[#This Row],[BUYING PRIZE]]*InputData[[#This Row],[QUANTITY]]</f>
        <v>75</v>
      </c>
      <c r="N447" s="8">
        <f>InputData[[#This Row],[SELLING PRICE]]*InputData[[#This Row],[QUANTITY]]*(1-InputData[[#This Row],[DISCOUNT %]])</f>
        <v>100.5</v>
      </c>
      <c r="O447">
        <f>DAY(InputData[[#This Row],[DATE]])</f>
        <v>10</v>
      </c>
      <c r="P447" t="str">
        <f>TEXT(InputData[[#This Row],[DATE]],"mmm")</f>
        <v>Sep</v>
      </c>
      <c r="Q447">
        <f>YEAR(InputData[[#This Row],[DATE]])</f>
        <v>2022</v>
      </c>
    </row>
    <row r="448" spans="1:17"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ID]],MasterData[],2,0)</f>
        <v>Product38</v>
      </c>
      <c r="J448" t="str">
        <f>VLOOKUP(InputData[[#This Row],[PRODUCT ID]],MasterData[],4,0)</f>
        <v>Kg</v>
      </c>
      <c r="K448" s="8">
        <f>VLOOKUP(InputData[[#This Row],[PRODUCT ID]],MasterData[],5,0)</f>
        <v>72</v>
      </c>
      <c r="L448" s="8">
        <f>VLOOKUP(InputData[[#This Row],[PRODUCT ID]],MasterData[],6,0)</f>
        <v>79.92</v>
      </c>
      <c r="M448" s="8">
        <f>InputData[[#This Row],[BUYING PRIZE]]*InputData[[#This Row],[QUANTITY]]</f>
        <v>288</v>
      </c>
      <c r="N448" s="8">
        <f>InputData[[#This Row],[SELLING PRICE]]*InputData[[#This Row],[QUANTITY]]*(1-InputData[[#This Row],[DISCOUNT %]])</f>
        <v>319.68</v>
      </c>
      <c r="O448">
        <f>DAY(InputData[[#This Row],[DATE]])</f>
        <v>10</v>
      </c>
      <c r="P448" t="str">
        <f>TEXT(InputData[[#This Row],[DATE]],"mmm")</f>
        <v>Sep</v>
      </c>
      <c r="Q448">
        <f>YEAR(InputData[[#This Row],[DATE]])</f>
        <v>2022</v>
      </c>
    </row>
    <row r="449" spans="1:17"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ID]],MasterData[],2,0)</f>
        <v>Product29</v>
      </c>
      <c r="J449" t="str">
        <f>VLOOKUP(InputData[[#This Row],[PRODUCT ID]],MasterData[],4,0)</f>
        <v>Lt</v>
      </c>
      <c r="K449" s="8">
        <f>VLOOKUP(InputData[[#This Row],[PRODUCT ID]],MasterData[],5,0)</f>
        <v>47</v>
      </c>
      <c r="L449" s="8">
        <f>VLOOKUP(InputData[[#This Row],[PRODUCT ID]],MasterData[],6,0)</f>
        <v>53.11</v>
      </c>
      <c r="M449" s="8">
        <f>InputData[[#This Row],[BUYING PRIZE]]*InputData[[#This Row],[QUANTITY]]</f>
        <v>141</v>
      </c>
      <c r="N449" s="8">
        <f>InputData[[#This Row],[SELLING PRICE]]*InputData[[#This Row],[QUANTITY]]*(1-InputData[[#This Row],[DISCOUNT %]])</f>
        <v>159.32999999999998</v>
      </c>
      <c r="O449">
        <f>DAY(InputData[[#This Row],[DATE]])</f>
        <v>14</v>
      </c>
      <c r="P449" t="str">
        <f>TEXT(InputData[[#This Row],[DATE]],"mmm")</f>
        <v>Sep</v>
      </c>
      <c r="Q449">
        <f>YEAR(InputData[[#This Row],[DATE]])</f>
        <v>2022</v>
      </c>
    </row>
    <row r="450" spans="1:17"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ID]],MasterData[],2,0)</f>
        <v>Product37</v>
      </c>
      <c r="J450" t="str">
        <f>VLOOKUP(InputData[[#This Row],[PRODUCT ID]],MasterData[],4,0)</f>
        <v>Kg</v>
      </c>
      <c r="K450" s="8">
        <f>VLOOKUP(InputData[[#This Row],[PRODUCT ID]],MasterData[],5,0)</f>
        <v>67</v>
      </c>
      <c r="L450" s="8">
        <f>VLOOKUP(InputData[[#This Row],[PRODUCT ID]],MasterData[],6,0)</f>
        <v>85.76</v>
      </c>
      <c r="M450" s="8">
        <f>InputData[[#This Row],[BUYING PRIZE]]*InputData[[#This Row],[QUANTITY]]</f>
        <v>1005</v>
      </c>
      <c r="N450" s="8">
        <f>InputData[[#This Row],[SELLING PRICE]]*InputData[[#This Row],[QUANTITY]]*(1-InputData[[#This Row],[DISCOUNT %]])</f>
        <v>1286.4000000000001</v>
      </c>
      <c r="O450">
        <f>DAY(InputData[[#This Row],[DATE]])</f>
        <v>15</v>
      </c>
      <c r="P450" t="str">
        <f>TEXT(InputData[[#This Row],[DATE]],"mmm")</f>
        <v>Sep</v>
      </c>
      <c r="Q450">
        <f>YEAR(InputData[[#This Row],[DATE]])</f>
        <v>2022</v>
      </c>
    </row>
    <row r="451" spans="1:17"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ID]],MasterData[],2,0)</f>
        <v>Product26</v>
      </c>
      <c r="J451" t="str">
        <f>VLOOKUP(InputData[[#This Row],[PRODUCT ID]],MasterData[],4,0)</f>
        <v>No.</v>
      </c>
      <c r="K451" s="8">
        <f>VLOOKUP(InputData[[#This Row],[PRODUCT ID]],MasterData[],5,0)</f>
        <v>18</v>
      </c>
      <c r="L451" s="8">
        <f>VLOOKUP(InputData[[#This Row],[PRODUCT ID]],MasterData[],6,0)</f>
        <v>24.66</v>
      </c>
      <c r="M451" s="8">
        <f>InputData[[#This Row],[BUYING PRIZE]]*InputData[[#This Row],[QUANTITY]]</f>
        <v>252</v>
      </c>
      <c r="N451" s="8">
        <f>InputData[[#This Row],[SELLING PRICE]]*InputData[[#This Row],[QUANTITY]]*(1-InputData[[#This Row],[DISCOUNT %]])</f>
        <v>345.24</v>
      </c>
      <c r="O451">
        <f>DAY(InputData[[#This Row],[DATE]])</f>
        <v>18</v>
      </c>
      <c r="P451" t="str">
        <f>TEXT(InputData[[#This Row],[DATE]],"mmm")</f>
        <v>Sep</v>
      </c>
      <c r="Q451">
        <f>YEAR(InputData[[#This Row],[DATE]])</f>
        <v>2022</v>
      </c>
    </row>
    <row r="452" spans="1:17"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ID]],MasterData[],2,0)</f>
        <v>Product33</v>
      </c>
      <c r="J452" t="str">
        <f>VLOOKUP(InputData[[#This Row],[PRODUCT ID]],MasterData[],4,0)</f>
        <v>Kg</v>
      </c>
      <c r="K452" s="8">
        <f>VLOOKUP(InputData[[#This Row],[PRODUCT ID]],MasterData[],5,0)</f>
        <v>95</v>
      </c>
      <c r="L452" s="8">
        <f>VLOOKUP(InputData[[#This Row],[PRODUCT ID]],MasterData[],6,0)</f>
        <v>119.7</v>
      </c>
      <c r="M452" s="8">
        <f>InputData[[#This Row],[BUYING PRIZE]]*InputData[[#This Row],[QUANTITY]]</f>
        <v>760</v>
      </c>
      <c r="N452" s="8">
        <f>InputData[[#This Row],[SELLING PRICE]]*InputData[[#This Row],[QUANTITY]]*(1-InputData[[#This Row],[DISCOUNT %]])</f>
        <v>957.6</v>
      </c>
      <c r="O452">
        <f>DAY(InputData[[#This Row],[DATE]])</f>
        <v>19</v>
      </c>
      <c r="P452" t="str">
        <f>TEXT(InputData[[#This Row],[DATE]],"mmm")</f>
        <v>Sep</v>
      </c>
      <c r="Q452">
        <f>YEAR(InputData[[#This Row],[DATE]])</f>
        <v>2022</v>
      </c>
    </row>
    <row r="453" spans="1:17"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ID]],MasterData[],2,0)</f>
        <v>Product33</v>
      </c>
      <c r="J453" t="str">
        <f>VLOOKUP(InputData[[#This Row],[PRODUCT ID]],MasterData[],4,0)</f>
        <v>Kg</v>
      </c>
      <c r="K453" s="8">
        <f>VLOOKUP(InputData[[#This Row],[PRODUCT ID]],MasterData[],5,0)</f>
        <v>95</v>
      </c>
      <c r="L453" s="8">
        <f>VLOOKUP(InputData[[#This Row],[PRODUCT ID]],MasterData[],6,0)</f>
        <v>119.7</v>
      </c>
      <c r="M453" s="8">
        <f>InputData[[#This Row],[BUYING PRIZE]]*InputData[[#This Row],[QUANTITY]]</f>
        <v>570</v>
      </c>
      <c r="N453" s="8">
        <f>InputData[[#This Row],[SELLING PRICE]]*InputData[[#This Row],[QUANTITY]]*(1-InputData[[#This Row],[DISCOUNT %]])</f>
        <v>718.2</v>
      </c>
      <c r="O453">
        <f>DAY(InputData[[#This Row],[DATE]])</f>
        <v>20</v>
      </c>
      <c r="P453" t="str">
        <f>TEXT(InputData[[#This Row],[DATE]],"mmm")</f>
        <v>Sep</v>
      </c>
      <c r="Q453">
        <f>YEAR(InputData[[#This Row],[DATE]])</f>
        <v>2022</v>
      </c>
    </row>
    <row r="454" spans="1:17"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ID]],MasterData[],2,0)</f>
        <v>Product01</v>
      </c>
      <c r="J454" t="str">
        <f>VLOOKUP(InputData[[#This Row],[PRODUCT ID]],MasterData[],4,0)</f>
        <v>Kg</v>
      </c>
      <c r="K454" s="8">
        <f>VLOOKUP(InputData[[#This Row],[PRODUCT ID]],MasterData[],5,0)</f>
        <v>98</v>
      </c>
      <c r="L454" s="8">
        <f>VLOOKUP(InputData[[#This Row],[PRODUCT ID]],MasterData[],6,0)</f>
        <v>103.88</v>
      </c>
      <c r="M454" s="8">
        <f>InputData[[#This Row],[BUYING PRIZE]]*InputData[[#This Row],[QUANTITY]]</f>
        <v>980</v>
      </c>
      <c r="N454" s="8">
        <f>InputData[[#This Row],[SELLING PRICE]]*InputData[[#This Row],[QUANTITY]]*(1-InputData[[#This Row],[DISCOUNT %]])</f>
        <v>1038.8</v>
      </c>
      <c r="O454">
        <f>DAY(InputData[[#This Row],[DATE]])</f>
        <v>20</v>
      </c>
      <c r="P454" t="str">
        <f>TEXT(InputData[[#This Row],[DATE]],"mmm")</f>
        <v>Sep</v>
      </c>
      <c r="Q454">
        <f>YEAR(InputData[[#This Row],[DATE]])</f>
        <v>2022</v>
      </c>
    </row>
    <row r="455" spans="1:17"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ID]],MasterData[],2,0)</f>
        <v>Product18</v>
      </c>
      <c r="J455" t="str">
        <f>VLOOKUP(InputData[[#This Row],[PRODUCT ID]],MasterData[],4,0)</f>
        <v>No.</v>
      </c>
      <c r="K455" s="8">
        <f>VLOOKUP(InputData[[#This Row],[PRODUCT ID]],MasterData[],5,0)</f>
        <v>37</v>
      </c>
      <c r="L455" s="8">
        <f>VLOOKUP(InputData[[#This Row],[PRODUCT ID]],MasterData[],6,0)</f>
        <v>49.21</v>
      </c>
      <c r="M455" s="8">
        <f>InputData[[#This Row],[BUYING PRIZE]]*InputData[[#This Row],[QUANTITY]]</f>
        <v>518</v>
      </c>
      <c r="N455" s="8">
        <f>InputData[[#This Row],[SELLING PRICE]]*InputData[[#This Row],[QUANTITY]]*(1-InputData[[#This Row],[DISCOUNT %]])</f>
        <v>688.94</v>
      </c>
      <c r="O455">
        <f>DAY(InputData[[#This Row],[DATE]])</f>
        <v>21</v>
      </c>
      <c r="P455" t="str">
        <f>TEXT(InputData[[#This Row],[DATE]],"mmm")</f>
        <v>Sep</v>
      </c>
      <c r="Q455">
        <f>YEAR(InputData[[#This Row],[DATE]])</f>
        <v>2022</v>
      </c>
    </row>
    <row r="456" spans="1:17"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ID]],MasterData[],2,0)</f>
        <v>Product26</v>
      </c>
      <c r="J456" t="str">
        <f>VLOOKUP(InputData[[#This Row],[PRODUCT ID]],MasterData[],4,0)</f>
        <v>No.</v>
      </c>
      <c r="K456" s="8">
        <f>VLOOKUP(InputData[[#This Row],[PRODUCT ID]],MasterData[],5,0)</f>
        <v>18</v>
      </c>
      <c r="L456" s="8">
        <f>VLOOKUP(InputData[[#This Row],[PRODUCT ID]],MasterData[],6,0)</f>
        <v>24.66</v>
      </c>
      <c r="M456" s="8">
        <f>InputData[[#This Row],[BUYING PRIZE]]*InputData[[#This Row],[QUANTITY]]</f>
        <v>90</v>
      </c>
      <c r="N456" s="8">
        <f>InputData[[#This Row],[SELLING PRICE]]*InputData[[#This Row],[QUANTITY]]*(1-InputData[[#This Row],[DISCOUNT %]])</f>
        <v>123.3</v>
      </c>
      <c r="O456">
        <f>DAY(InputData[[#This Row],[DATE]])</f>
        <v>21</v>
      </c>
      <c r="P456" t="str">
        <f>TEXT(InputData[[#This Row],[DATE]],"mmm")</f>
        <v>Sep</v>
      </c>
      <c r="Q456">
        <f>YEAR(InputData[[#This Row],[DATE]])</f>
        <v>2022</v>
      </c>
    </row>
    <row r="457" spans="1:17"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ID]],MasterData[],2,0)</f>
        <v>Product43</v>
      </c>
      <c r="J457" t="str">
        <f>VLOOKUP(InputData[[#This Row],[PRODUCT ID]],MasterData[],4,0)</f>
        <v>Kg</v>
      </c>
      <c r="K457" s="8">
        <f>VLOOKUP(InputData[[#This Row],[PRODUCT ID]],MasterData[],5,0)</f>
        <v>67</v>
      </c>
      <c r="L457" s="8">
        <f>VLOOKUP(InputData[[#This Row],[PRODUCT ID]],MasterData[],6,0)</f>
        <v>83.08</v>
      </c>
      <c r="M457" s="8">
        <f>InputData[[#This Row],[BUYING PRIZE]]*InputData[[#This Row],[QUANTITY]]</f>
        <v>804</v>
      </c>
      <c r="N457" s="8">
        <f>InputData[[#This Row],[SELLING PRICE]]*InputData[[#This Row],[QUANTITY]]*(1-InputData[[#This Row],[DISCOUNT %]])</f>
        <v>996.96</v>
      </c>
      <c r="O457">
        <f>DAY(InputData[[#This Row],[DATE]])</f>
        <v>22</v>
      </c>
      <c r="P457" t="str">
        <f>TEXT(InputData[[#This Row],[DATE]],"mmm")</f>
        <v>Sep</v>
      </c>
      <c r="Q457">
        <f>YEAR(InputData[[#This Row],[DATE]])</f>
        <v>2022</v>
      </c>
    </row>
    <row r="458" spans="1:17"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ID]],MasterData[],2,0)</f>
        <v>Product12</v>
      </c>
      <c r="J458" t="str">
        <f>VLOOKUP(InputData[[#This Row],[PRODUCT ID]],MasterData[],4,0)</f>
        <v>Kg</v>
      </c>
      <c r="K458" s="8">
        <f>VLOOKUP(InputData[[#This Row],[PRODUCT ID]],MasterData[],5,0)</f>
        <v>73</v>
      </c>
      <c r="L458" s="8">
        <f>VLOOKUP(InputData[[#This Row],[PRODUCT ID]],MasterData[],6,0)</f>
        <v>94.17</v>
      </c>
      <c r="M458" s="8">
        <f>InputData[[#This Row],[BUYING PRIZE]]*InputData[[#This Row],[QUANTITY]]</f>
        <v>876</v>
      </c>
      <c r="N458" s="8">
        <f>InputData[[#This Row],[SELLING PRICE]]*InputData[[#This Row],[QUANTITY]]*(1-InputData[[#This Row],[DISCOUNT %]])</f>
        <v>1130.04</v>
      </c>
      <c r="O458">
        <f>DAY(InputData[[#This Row],[DATE]])</f>
        <v>23</v>
      </c>
      <c r="P458" t="str">
        <f>TEXT(InputData[[#This Row],[DATE]],"mmm")</f>
        <v>Sep</v>
      </c>
      <c r="Q458">
        <f>YEAR(InputData[[#This Row],[DATE]])</f>
        <v>2022</v>
      </c>
    </row>
    <row r="459" spans="1:17"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ID]],MasterData[],2,0)</f>
        <v>Product32</v>
      </c>
      <c r="J459" t="str">
        <f>VLOOKUP(InputData[[#This Row],[PRODUCT ID]],MasterData[],4,0)</f>
        <v>Kg</v>
      </c>
      <c r="K459" s="8">
        <f>VLOOKUP(InputData[[#This Row],[PRODUCT ID]],MasterData[],5,0)</f>
        <v>89</v>
      </c>
      <c r="L459" s="8">
        <f>VLOOKUP(InputData[[#This Row],[PRODUCT ID]],MasterData[],6,0)</f>
        <v>117.48</v>
      </c>
      <c r="M459" s="8">
        <f>InputData[[#This Row],[BUYING PRIZE]]*InputData[[#This Row],[QUANTITY]]</f>
        <v>1246</v>
      </c>
      <c r="N459" s="8">
        <f>InputData[[#This Row],[SELLING PRICE]]*InputData[[#This Row],[QUANTITY]]*(1-InputData[[#This Row],[DISCOUNT %]])</f>
        <v>1644.72</v>
      </c>
      <c r="O459">
        <f>DAY(InputData[[#This Row],[DATE]])</f>
        <v>24</v>
      </c>
      <c r="P459" t="str">
        <f>TEXT(InputData[[#This Row],[DATE]],"mmm")</f>
        <v>Sep</v>
      </c>
      <c r="Q459">
        <f>YEAR(InputData[[#This Row],[DATE]])</f>
        <v>2022</v>
      </c>
    </row>
    <row r="460" spans="1:17"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ID]],MasterData[],2,0)</f>
        <v>Product32</v>
      </c>
      <c r="J460" t="str">
        <f>VLOOKUP(InputData[[#This Row],[PRODUCT ID]],MasterData[],4,0)</f>
        <v>Kg</v>
      </c>
      <c r="K460" s="8">
        <f>VLOOKUP(InputData[[#This Row],[PRODUCT ID]],MasterData[],5,0)</f>
        <v>89</v>
      </c>
      <c r="L460" s="8">
        <f>VLOOKUP(InputData[[#This Row],[PRODUCT ID]],MasterData[],6,0)</f>
        <v>117.48</v>
      </c>
      <c r="M460" s="8">
        <f>InputData[[#This Row],[BUYING PRIZE]]*InputData[[#This Row],[QUANTITY]]</f>
        <v>712</v>
      </c>
      <c r="N460" s="8">
        <f>InputData[[#This Row],[SELLING PRICE]]*InputData[[#This Row],[QUANTITY]]*(1-InputData[[#This Row],[DISCOUNT %]])</f>
        <v>939.84</v>
      </c>
      <c r="O460">
        <f>DAY(InputData[[#This Row],[DATE]])</f>
        <v>24</v>
      </c>
      <c r="P460" t="str">
        <f>TEXT(InputData[[#This Row],[DATE]],"mmm")</f>
        <v>Sep</v>
      </c>
      <c r="Q460">
        <f>YEAR(InputData[[#This Row],[DATE]])</f>
        <v>2022</v>
      </c>
    </row>
    <row r="461" spans="1:17"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ID]],MasterData[],2,0)</f>
        <v>Product36</v>
      </c>
      <c r="J461" t="str">
        <f>VLOOKUP(InputData[[#This Row],[PRODUCT ID]],MasterData[],4,0)</f>
        <v>Kg</v>
      </c>
      <c r="K461" s="8">
        <f>VLOOKUP(InputData[[#This Row],[PRODUCT ID]],MasterData[],5,0)</f>
        <v>90</v>
      </c>
      <c r="L461" s="8">
        <f>VLOOKUP(InputData[[#This Row],[PRODUCT ID]],MasterData[],6,0)</f>
        <v>96.3</v>
      </c>
      <c r="M461" s="8">
        <f>InputData[[#This Row],[BUYING PRIZE]]*InputData[[#This Row],[QUANTITY]]</f>
        <v>360</v>
      </c>
      <c r="N461" s="8">
        <f>InputData[[#This Row],[SELLING PRICE]]*InputData[[#This Row],[QUANTITY]]*(1-InputData[[#This Row],[DISCOUNT %]])</f>
        <v>385.2</v>
      </c>
      <c r="O461">
        <f>DAY(InputData[[#This Row],[DATE]])</f>
        <v>27</v>
      </c>
      <c r="P461" t="str">
        <f>TEXT(InputData[[#This Row],[DATE]],"mmm")</f>
        <v>Sep</v>
      </c>
      <c r="Q461">
        <f>YEAR(InputData[[#This Row],[DATE]])</f>
        <v>2022</v>
      </c>
    </row>
    <row r="462" spans="1:17"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ID]],MasterData[],2,0)</f>
        <v>Product44</v>
      </c>
      <c r="J462" t="str">
        <f>VLOOKUP(InputData[[#This Row],[PRODUCT ID]],MasterData[],4,0)</f>
        <v>Kg</v>
      </c>
      <c r="K462" s="8">
        <f>VLOOKUP(InputData[[#This Row],[PRODUCT ID]],MasterData[],5,0)</f>
        <v>76</v>
      </c>
      <c r="L462" s="8">
        <f>VLOOKUP(InputData[[#This Row],[PRODUCT ID]],MasterData[],6,0)</f>
        <v>82.08</v>
      </c>
      <c r="M462" s="8">
        <f>InputData[[#This Row],[BUYING PRIZE]]*InputData[[#This Row],[QUANTITY]]</f>
        <v>684</v>
      </c>
      <c r="N462" s="8">
        <f>InputData[[#This Row],[SELLING PRICE]]*InputData[[#This Row],[QUANTITY]]*(1-InputData[[#This Row],[DISCOUNT %]])</f>
        <v>738.72</v>
      </c>
      <c r="O462">
        <f>DAY(InputData[[#This Row],[DATE]])</f>
        <v>27</v>
      </c>
      <c r="P462" t="str">
        <f>TEXT(InputData[[#This Row],[DATE]],"mmm")</f>
        <v>Sep</v>
      </c>
      <c r="Q462">
        <f>YEAR(InputData[[#This Row],[DATE]])</f>
        <v>2022</v>
      </c>
    </row>
    <row r="463" spans="1:17"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ID]],MasterData[],2,0)</f>
        <v>Product38</v>
      </c>
      <c r="J463" t="str">
        <f>VLOOKUP(InputData[[#This Row],[PRODUCT ID]],MasterData[],4,0)</f>
        <v>Kg</v>
      </c>
      <c r="K463" s="8">
        <f>VLOOKUP(InputData[[#This Row],[PRODUCT ID]],MasterData[],5,0)</f>
        <v>72</v>
      </c>
      <c r="L463" s="8">
        <f>VLOOKUP(InputData[[#This Row],[PRODUCT ID]],MasterData[],6,0)</f>
        <v>79.92</v>
      </c>
      <c r="M463" s="8">
        <f>InputData[[#This Row],[BUYING PRIZE]]*InputData[[#This Row],[QUANTITY]]</f>
        <v>216</v>
      </c>
      <c r="N463" s="8">
        <f>InputData[[#This Row],[SELLING PRICE]]*InputData[[#This Row],[QUANTITY]]*(1-InputData[[#This Row],[DISCOUNT %]])</f>
        <v>239.76</v>
      </c>
      <c r="O463">
        <f>DAY(InputData[[#This Row],[DATE]])</f>
        <v>27</v>
      </c>
      <c r="P463" t="str">
        <f>TEXT(InputData[[#This Row],[DATE]],"mmm")</f>
        <v>Sep</v>
      </c>
      <c r="Q463">
        <f>YEAR(InputData[[#This Row],[DATE]])</f>
        <v>2022</v>
      </c>
    </row>
    <row r="464" spans="1:17"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ID]],MasterData[],2,0)</f>
        <v>Product34</v>
      </c>
      <c r="J464" t="str">
        <f>VLOOKUP(InputData[[#This Row],[PRODUCT ID]],MasterData[],4,0)</f>
        <v>Lt</v>
      </c>
      <c r="K464" s="8">
        <f>VLOOKUP(InputData[[#This Row],[PRODUCT ID]],MasterData[],5,0)</f>
        <v>55</v>
      </c>
      <c r="L464" s="8">
        <f>VLOOKUP(InputData[[#This Row],[PRODUCT ID]],MasterData[],6,0)</f>
        <v>58.3</v>
      </c>
      <c r="M464" s="8">
        <f>InputData[[#This Row],[BUYING PRIZE]]*InputData[[#This Row],[QUANTITY]]</f>
        <v>715</v>
      </c>
      <c r="N464" s="8">
        <f>InputData[[#This Row],[SELLING PRICE]]*InputData[[#This Row],[QUANTITY]]*(1-InputData[[#This Row],[DISCOUNT %]])</f>
        <v>757.9</v>
      </c>
      <c r="O464">
        <f>DAY(InputData[[#This Row],[DATE]])</f>
        <v>29</v>
      </c>
      <c r="P464" t="str">
        <f>TEXT(InputData[[#This Row],[DATE]],"mmm")</f>
        <v>Sep</v>
      </c>
      <c r="Q464">
        <f>YEAR(InputData[[#This Row],[DATE]])</f>
        <v>2022</v>
      </c>
    </row>
    <row r="465" spans="1:17"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ID]],MasterData[],2,0)</f>
        <v>Product11</v>
      </c>
      <c r="J465" t="str">
        <f>VLOOKUP(InputData[[#This Row],[PRODUCT ID]],MasterData[],4,0)</f>
        <v>Lt</v>
      </c>
      <c r="K465" s="8">
        <f>VLOOKUP(InputData[[#This Row],[PRODUCT ID]],MasterData[],5,0)</f>
        <v>44</v>
      </c>
      <c r="L465" s="8">
        <f>VLOOKUP(InputData[[#This Row],[PRODUCT ID]],MasterData[],6,0)</f>
        <v>48.4</v>
      </c>
      <c r="M465" s="8">
        <f>InputData[[#This Row],[BUYING PRIZE]]*InputData[[#This Row],[QUANTITY]]</f>
        <v>220</v>
      </c>
      <c r="N465" s="8">
        <f>InputData[[#This Row],[SELLING PRICE]]*InputData[[#This Row],[QUANTITY]]*(1-InputData[[#This Row],[DISCOUNT %]])</f>
        <v>242</v>
      </c>
      <c r="O465">
        <f>DAY(InputData[[#This Row],[DATE]])</f>
        <v>3</v>
      </c>
      <c r="P465" t="str">
        <f>TEXT(InputData[[#This Row],[DATE]],"mmm")</f>
        <v>Oct</v>
      </c>
      <c r="Q465">
        <f>YEAR(InputData[[#This Row],[DATE]])</f>
        <v>2022</v>
      </c>
    </row>
    <row r="466" spans="1:17"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ID]],MasterData[],2,0)</f>
        <v>Product07</v>
      </c>
      <c r="J466" t="str">
        <f>VLOOKUP(InputData[[#This Row],[PRODUCT ID]],MasterData[],4,0)</f>
        <v>Lt</v>
      </c>
      <c r="K466" s="8">
        <f>VLOOKUP(InputData[[#This Row],[PRODUCT ID]],MasterData[],5,0)</f>
        <v>43</v>
      </c>
      <c r="L466" s="8">
        <f>VLOOKUP(InputData[[#This Row],[PRODUCT ID]],MasterData[],6,0)</f>
        <v>47.730000000000004</v>
      </c>
      <c r="M466" s="8">
        <f>InputData[[#This Row],[BUYING PRIZE]]*InputData[[#This Row],[QUANTITY]]</f>
        <v>645</v>
      </c>
      <c r="N466" s="8">
        <f>InputData[[#This Row],[SELLING PRICE]]*InputData[[#This Row],[QUANTITY]]*(1-InputData[[#This Row],[DISCOUNT %]])</f>
        <v>715.95</v>
      </c>
      <c r="O466">
        <f>DAY(InputData[[#This Row],[DATE]])</f>
        <v>4</v>
      </c>
      <c r="P466" t="str">
        <f>TEXT(InputData[[#This Row],[DATE]],"mmm")</f>
        <v>Oct</v>
      </c>
      <c r="Q466">
        <f>YEAR(InputData[[#This Row],[DATE]])</f>
        <v>2022</v>
      </c>
    </row>
    <row r="467" spans="1:17"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ID]],MasterData[],2,0)</f>
        <v>Product35</v>
      </c>
      <c r="J467" t="str">
        <f>VLOOKUP(InputData[[#This Row],[PRODUCT ID]],MasterData[],4,0)</f>
        <v>No.</v>
      </c>
      <c r="K467" s="8">
        <f>VLOOKUP(InputData[[#This Row],[PRODUCT ID]],MasterData[],5,0)</f>
        <v>5</v>
      </c>
      <c r="L467" s="8">
        <f>VLOOKUP(InputData[[#This Row],[PRODUCT ID]],MasterData[],6,0)</f>
        <v>6.7</v>
      </c>
      <c r="M467" s="8">
        <f>InputData[[#This Row],[BUYING PRIZE]]*InputData[[#This Row],[QUANTITY]]</f>
        <v>5</v>
      </c>
      <c r="N467" s="8">
        <f>InputData[[#This Row],[SELLING PRICE]]*InputData[[#This Row],[QUANTITY]]*(1-InputData[[#This Row],[DISCOUNT %]])</f>
        <v>6.7</v>
      </c>
      <c r="O467">
        <f>DAY(InputData[[#This Row],[DATE]])</f>
        <v>6</v>
      </c>
      <c r="P467" t="str">
        <f>TEXT(InputData[[#This Row],[DATE]],"mmm")</f>
        <v>Oct</v>
      </c>
      <c r="Q467">
        <f>YEAR(InputData[[#This Row],[DATE]])</f>
        <v>2022</v>
      </c>
    </row>
    <row r="468" spans="1:17"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ID]],MasterData[],2,0)</f>
        <v>Product38</v>
      </c>
      <c r="J468" t="str">
        <f>VLOOKUP(InputData[[#This Row],[PRODUCT ID]],MasterData[],4,0)</f>
        <v>Kg</v>
      </c>
      <c r="K468" s="8">
        <f>VLOOKUP(InputData[[#This Row],[PRODUCT ID]],MasterData[],5,0)</f>
        <v>72</v>
      </c>
      <c r="L468" s="8">
        <f>VLOOKUP(InputData[[#This Row],[PRODUCT ID]],MasterData[],6,0)</f>
        <v>79.92</v>
      </c>
      <c r="M468" s="8">
        <f>InputData[[#This Row],[BUYING PRIZE]]*InputData[[#This Row],[QUANTITY]]</f>
        <v>1008</v>
      </c>
      <c r="N468" s="8">
        <f>InputData[[#This Row],[SELLING PRICE]]*InputData[[#This Row],[QUANTITY]]*(1-InputData[[#This Row],[DISCOUNT %]])</f>
        <v>1118.8800000000001</v>
      </c>
      <c r="O468">
        <f>DAY(InputData[[#This Row],[DATE]])</f>
        <v>9</v>
      </c>
      <c r="P468" t="str">
        <f>TEXT(InputData[[#This Row],[DATE]],"mmm")</f>
        <v>Oct</v>
      </c>
      <c r="Q468">
        <f>YEAR(InputData[[#This Row],[DATE]])</f>
        <v>2022</v>
      </c>
    </row>
    <row r="469" spans="1:17"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ID]],MasterData[],2,0)</f>
        <v>Product19</v>
      </c>
      <c r="J469" t="str">
        <f>VLOOKUP(InputData[[#This Row],[PRODUCT ID]],MasterData[],4,0)</f>
        <v>Ft</v>
      </c>
      <c r="K469" s="8">
        <f>VLOOKUP(InputData[[#This Row],[PRODUCT ID]],MasterData[],5,0)</f>
        <v>150</v>
      </c>
      <c r="L469" s="8">
        <f>VLOOKUP(InputData[[#This Row],[PRODUCT ID]],MasterData[],6,0)</f>
        <v>210</v>
      </c>
      <c r="M469" s="8">
        <f>InputData[[#This Row],[BUYING PRIZE]]*InputData[[#This Row],[QUANTITY]]</f>
        <v>1350</v>
      </c>
      <c r="N469" s="8">
        <f>InputData[[#This Row],[SELLING PRICE]]*InputData[[#This Row],[QUANTITY]]*(1-InputData[[#This Row],[DISCOUNT %]])</f>
        <v>1890</v>
      </c>
      <c r="O469">
        <f>DAY(InputData[[#This Row],[DATE]])</f>
        <v>10</v>
      </c>
      <c r="P469" t="str">
        <f>TEXT(InputData[[#This Row],[DATE]],"mmm")</f>
        <v>Oct</v>
      </c>
      <c r="Q469">
        <f>YEAR(InputData[[#This Row],[DATE]])</f>
        <v>2022</v>
      </c>
    </row>
    <row r="470" spans="1:17"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ID]],MasterData[],2,0)</f>
        <v>Product44</v>
      </c>
      <c r="J470" t="str">
        <f>VLOOKUP(InputData[[#This Row],[PRODUCT ID]],MasterData[],4,0)</f>
        <v>Kg</v>
      </c>
      <c r="K470" s="8">
        <f>VLOOKUP(InputData[[#This Row],[PRODUCT ID]],MasterData[],5,0)</f>
        <v>76</v>
      </c>
      <c r="L470" s="8">
        <f>VLOOKUP(InputData[[#This Row],[PRODUCT ID]],MasterData[],6,0)</f>
        <v>82.08</v>
      </c>
      <c r="M470" s="8">
        <f>InputData[[#This Row],[BUYING PRIZE]]*InputData[[#This Row],[QUANTITY]]</f>
        <v>912</v>
      </c>
      <c r="N470" s="8">
        <f>InputData[[#This Row],[SELLING PRICE]]*InputData[[#This Row],[QUANTITY]]*(1-InputData[[#This Row],[DISCOUNT %]])</f>
        <v>984.96</v>
      </c>
      <c r="O470">
        <f>DAY(InputData[[#This Row],[DATE]])</f>
        <v>10</v>
      </c>
      <c r="P470" t="str">
        <f>TEXT(InputData[[#This Row],[DATE]],"mmm")</f>
        <v>Oct</v>
      </c>
      <c r="Q470">
        <f>YEAR(InputData[[#This Row],[DATE]])</f>
        <v>2022</v>
      </c>
    </row>
    <row r="471" spans="1:17"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ID]],MasterData[],2,0)</f>
        <v>Product08</v>
      </c>
      <c r="J471" t="str">
        <f>VLOOKUP(InputData[[#This Row],[PRODUCT ID]],MasterData[],4,0)</f>
        <v>Kg</v>
      </c>
      <c r="K471" s="8">
        <f>VLOOKUP(InputData[[#This Row],[PRODUCT ID]],MasterData[],5,0)</f>
        <v>83</v>
      </c>
      <c r="L471" s="8">
        <f>VLOOKUP(InputData[[#This Row],[PRODUCT ID]],MasterData[],6,0)</f>
        <v>94.62</v>
      </c>
      <c r="M471" s="8">
        <f>InputData[[#This Row],[BUYING PRIZE]]*InputData[[#This Row],[QUANTITY]]</f>
        <v>830</v>
      </c>
      <c r="N471" s="8">
        <f>InputData[[#This Row],[SELLING PRICE]]*InputData[[#This Row],[QUANTITY]]*(1-InputData[[#This Row],[DISCOUNT %]])</f>
        <v>946.2</v>
      </c>
      <c r="O471">
        <f>DAY(InputData[[#This Row],[DATE]])</f>
        <v>11</v>
      </c>
      <c r="P471" t="str">
        <f>TEXT(InputData[[#This Row],[DATE]],"mmm")</f>
        <v>Oct</v>
      </c>
      <c r="Q471">
        <f>YEAR(InputData[[#This Row],[DATE]])</f>
        <v>2022</v>
      </c>
    </row>
    <row r="472" spans="1:17"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ID]],MasterData[],2,0)</f>
        <v>Product02</v>
      </c>
      <c r="J472" t="str">
        <f>VLOOKUP(InputData[[#This Row],[PRODUCT ID]],MasterData[],4,0)</f>
        <v>Kg</v>
      </c>
      <c r="K472" s="8">
        <f>VLOOKUP(InputData[[#This Row],[PRODUCT ID]],MasterData[],5,0)</f>
        <v>105</v>
      </c>
      <c r="L472" s="8">
        <f>VLOOKUP(InputData[[#This Row],[PRODUCT ID]],MasterData[],6,0)</f>
        <v>142.80000000000001</v>
      </c>
      <c r="M472" s="8">
        <f>InputData[[#This Row],[BUYING PRIZE]]*InputData[[#This Row],[QUANTITY]]</f>
        <v>1575</v>
      </c>
      <c r="N472" s="8">
        <f>InputData[[#This Row],[SELLING PRICE]]*InputData[[#This Row],[QUANTITY]]*(1-InputData[[#This Row],[DISCOUNT %]])</f>
        <v>2142</v>
      </c>
      <c r="O472">
        <f>DAY(InputData[[#This Row],[DATE]])</f>
        <v>13</v>
      </c>
      <c r="P472" t="str">
        <f>TEXT(InputData[[#This Row],[DATE]],"mmm")</f>
        <v>Oct</v>
      </c>
      <c r="Q472">
        <f>YEAR(InputData[[#This Row],[DATE]])</f>
        <v>2022</v>
      </c>
    </row>
    <row r="473" spans="1:17"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ID]],MasterData[],2,0)</f>
        <v>Product44</v>
      </c>
      <c r="J473" t="str">
        <f>VLOOKUP(InputData[[#This Row],[PRODUCT ID]],MasterData[],4,0)</f>
        <v>Kg</v>
      </c>
      <c r="K473" s="8">
        <f>VLOOKUP(InputData[[#This Row],[PRODUCT ID]],MasterData[],5,0)</f>
        <v>76</v>
      </c>
      <c r="L473" s="8">
        <f>VLOOKUP(InputData[[#This Row],[PRODUCT ID]],MasterData[],6,0)</f>
        <v>82.08</v>
      </c>
      <c r="M473" s="8">
        <f>InputData[[#This Row],[BUYING PRIZE]]*InputData[[#This Row],[QUANTITY]]</f>
        <v>1140</v>
      </c>
      <c r="N473" s="8">
        <f>InputData[[#This Row],[SELLING PRICE]]*InputData[[#This Row],[QUANTITY]]*(1-InputData[[#This Row],[DISCOUNT %]])</f>
        <v>1231.2</v>
      </c>
      <c r="O473">
        <f>DAY(InputData[[#This Row],[DATE]])</f>
        <v>14</v>
      </c>
      <c r="P473" t="str">
        <f>TEXT(InputData[[#This Row],[DATE]],"mmm")</f>
        <v>Oct</v>
      </c>
      <c r="Q473">
        <f>YEAR(InputData[[#This Row],[DATE]])</f>
        <v>2022</v>
      </c>
    </row>
    <row r="474" spans="1:17"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ID]],MasterData[],2,0)</f>
        <v>Product15</v>
      </c>
      <c r="J474" t="str">
        <f>VLOOKUP(InputData[[#This Row],[PRODUCT ID]],MasterData[],4,0)</f>
        <v>No.</v>
      </c>
      <c r="K474" s="8">
        <f>VLOOKUP(InputData[[#This Row],[PRODUCT ID]],MasterData[],5,0)</f>
        <v>12</v>
      </c>
      <c r="L474" s="8">
        <f>VLOOKUP(InputData[[#This Row],[PRODUCT ID]],MasterData[],6,0)</f>
        <v>15.719999999999999</v>
      </c>
      <c r="M474" s="8">
        <f>InputData[[#This Row],[BUYING PRIZE]]*InputData[[#This Row],[QUANTITY]]</f>
        <v>120</v>
      </c>
      <c r="N474" s="8">
        <f>InputData[[#This Row],[SELLING PRICE]]*InputData[[#This Row],[QUANTITY]]*(1-InputData[[#This Row],[DISCOUNT %]])</f>
        <v>157.19999999999999</v>
      </c>
      <c r="O474">
        <f>DAY(InputData[[#This Row],[DATE]])</f>
        <v>15</v>
      </c>
      <c r="P474" t="str">
        <f>TEXT(InputData[[#This Row],[DATE]],"mmm")</f>
        <v>Oct</v>
      </c>
      <c r="Q474">
        <f>YEAR(InputData[[#This Row],[DATE]])</f>
        <v>2022</v>
      </c>
    </row>
    <row r="475" spans="1:17"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ID]],MasterData[],2,0)</f>
        <v>Product36</v>
      </c>
      <c r="J475" t="str">
        <f>VLOOKUP(InputData[[#This Row],[PRODUCT ID]],MasterData[],4,0)</f>
        <v>Kg</v>
      </c>
      <c r="K475" s="8">
        <f>VLOOKUP(InputData[[#This Row],[PRODUCT ID]],MasterData[],5,0)</f>
        <v>90</v>
      </c>
      <c r="L475" s="8">
        <f>VLOOKUP(InputData[[#This Row],[PRODUCT ID]],MasterData[],6,0)</f>
        <v>96.3</v>
      </c>
      <c r="M475" s="8">
        <f>InputData[[#This Row],[BUYING PRIZE]]*InputData[[#This Row],[QUANTITY]]</f>
        <v>270</v>
      </c>
      <c r="N475" s="8">
        <f>InputData[[#This Row],[SELLING PRICE]]*InputData[[#This Row],[QUANTITY]]*(1-InputData[[#This Row],[DISCOUNT %]])</f>
        <v>288.89999999999998</v>
      </c>
      <c r="O475">
        <f>DAY(InputData[[#This Row],[DATE]])</f>
        <v>16</v>
      </c>
      <c r="P475" t="str">
        <f>TEXT(InputData[[#This Row],[DATE]],"mmm")</f>
        <v>Oct</v>
      </c>
      <c r="Q475">
        <f>YEAR(InputData[[#This Row],[DATE]])</f>
        <v>2022</v>
      </c>
    </row>
    <row r="476" spans="1:17"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ID]],MasterData[],2,0)</f>
        <v>Product24</v>
      </c>
      <c r="J476" t="str">
        <f>VLOOKUP(InputData[[#This Row],[PRODUCT ID]],MasterData[],4,0)</f>
        <v>Ft</v>
      </c>
      <c r="K476" s="8">
        <f>VLOOKUP(InputData[[#This Row],[PRODUCT ID]],MasterData[],5,0)</f>
        <v>144</v>
      </c>
      <c r="L476" s="8">
        <f>VLOOKUP(InputData[[#This Row],[PRODUCT ID]],MasterData[],6,0)</f>
        <v>156.96</v>
      </c>
      <c r="M476" s="8">
        <f>InputData[[#This Row],[BUYING PRIZE]]*InputData[[#This Row],[QUANTITY]]</f>
        <v>2016</v>
      </c>
      <c r="N476" s="8">
        <f>InputData[[#This Row],[SELLING PRICE]]*InputData[[#This Row],[QUANTITY]]*(1-InputData[[#This Row],[DISCOUNT %]])</f>
        <v>2197.44</v>
      </c>
      <c r="O476">
        <f>DAY(InputData[[#This Row],[DATE]])</f>
        <v>23</v>
      </c>
      <c r="P476" t="str">
        <f>TEXT(InputData[[#This Row],[DATE]],"mmm")</f>
        <v>Oct</v>
      </c>
      <c r="Q476">
        <f>YEAR(InputData[[#This Row],[DATE]])</f>
        <v>2022</v>
      </c>
    </row>
    <row r="477" spans="1:17"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ID]],MasterData[],2,0)</f>
        <v>Product42</v>
      </c>
      <c r="J477" t="str">
        <f>VLOOKUP(InputData[[#This Row],[PRODUCT ID]],MasterData[],4,0)</f>
        <v>Ft</v>
      </c>
      <c r="K477" s="8">
        <f>VLOOKUP(InputData[[#This Row],[PRODUCT ID]],MasterData[],5,0)</f>
        <v>120</v>
      </c>
      <c r="L477" s="8">
        <f>VLOOKUP(InputData[[#This Row],[PRODUCT ID]],MasterData[],6,0)</f>
        <v>162</v>
      </c>
      <c r="M477" s="8">
        <f>InputData[[#This Row],[BUYING PRIZE]]*InputData[[#This Row],[QUANTITY]]</f>
        <v>360</v>
      </c>
      <c r="N477" s="8">
        <f>InputData[[#This Row],[SELLING PRICE]]*InputData[[#This Row],[QUANTITY]]*(1-InputData[[#This Row],[DISCOUNT %]])</f>
        <v>486</v>
      </c>
      <c r="O477">
        <f>DAY(InputData[[#This Row],[DATE]])</f>
        <v>30</v>
      </c>
      <c r="P477" t="str">
        <f>TEXT(InputData[[#This Row],[DATE]],"mmm")</f>
        <v>Oct</v>
      </c>
      <c r="Q477">
        <f>YEAR(InputData[[#This Row],[DATE]])</f>
        <v>2022</v>
      </c>
    </row>
    <row r="478" spans="1:17"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ID]],MasterData[],2,0)</f>
        <v>Product38</v>
      </c>
      <c r="J478" t="str">
        <f>VLOOKUP(InputData[[#This Row],[PRODUCT ID]],MasterData[],4,0)</f>
        <v>Kg</v>
      </c>
      <c r="K478" s="8">
        <f>VLOOKUP(InputData[[#This Row],[PRODUCT ID]],MasterData[],5,0)</f>
        <v>72</v>
      </c>
      <c r="L478" s="8">
        <f>VLOOKUP(InputData[[#This Row],[PRODUCT ID]],MasterData[],6,0)</f>
        <v>79.92</v>
      </c>
      <c r="M478" s="8">
        <f>InputData[[#This Row],[BUYING PRIZE]]*InputData[[#This Row],[QUANTITY]]</f>
        <v>576</v>
      </c>
      <c r="N478" s="8">
        <f>InputData[[#This Row],[SELLING PRICE]]*InputData[[#This Row],[QUANTITY]]*(1-InputData[[#This Row],[DISCOUNT %]])</f>
        <v>639.36</v>
      </c>
      <c r="O478">
        <f>DAY(InputData[[#This Row],[DATE]])</f>
        <v>31</v>
      </c>
      <c r="P478" t="str">
        <f>TEXT(InputData[[#This Row],[DATE]],"mmm")</f>
        <v>Oct</v>
      </c>
      <c r="Q478">
        <f>YEAR(InputData[[#This Row],[DATE]])</f>
        <v>2022</v>
      </c>
    </row>
    <row r="479" spans="1:17"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ID]],MasterData[],2,0)</f>
        <v>Product12</v>
      </c>
      <c r="J479" t="str">
        <f>VLOOKUP(InputData[[#This Row],[PRODUCT ID]],MasterData[],4,0)</f>
        <v>Kg</v>
      </c>
      <c r="K479" s="8">
        <f>VLOOKUP(InputData[[#This Row],[PRODUCT ID]],MasterData[],5,0)</f>
        <v>73</v>
      </c>
      <c r="L479" s="8">
        <f>VLOOKUP(InputData[[#This Row],[PRODUCT ID]],MasterData[],6,0)</f>
        <v>94.17</v>
      </c>
      <c r="M479" s="8">
        <f>InputData[[#This Row],[BUYING PRIZE]]*InputData[[#This Row],[QUANTITY]]</f>
        <v>1095</v>
      </c>
      <c r="N479" s="8">
        <f>InputData[[#This Row],[SELLING PRICE]]*InputData[[#This Row],[QUANTITY]]*(1-InputData[[#This Row],[DISCOUNT %]])</f>
        <v>1412.55</v>
      </c>
      <c r="O479">
        <f>DAY(InputData[[#This Row],[DATE]])</f>
        <v>1</v>
      </c>
      <c r="P479" t="str">
        <f>TEXT(InputData[[#This Row],[DATE]],"mmm")</f>
        <v>Nov</v>
      </c>
      <c r="Q479">
        <f>YEAR(InputData[[#This Row],[DATE]])</f>
        <v>2022</v>
      </c>
    </row>
    <row r="480" spans="1:17"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ID]],MasterData[],2,0)</f>
        <v>Product15</v>
      </c>
      <c r="J480" t="str">
        <f>VLOOKUP(InputData[[#This Row],[PRODUCT ID]],MasterData[],4,0)</f>
        <v>No.</v>
      </c>
      <c r="K480" s="8">
        <f>VLOOKUP(InputData[[#This Row],[PRODUCT ID]],MasterData[],5,0)</f>
        <v>12</v>
      </c>
      <c r="L480" s="8">
        <f>VLOOKUP(InputData[[#This Row],[PRODUCT ID]],MasterData[],6,0)</f>
        <v>15.719999999999999</v>
      </c>
      <c r="M480" s="8">
        <f>InputData[[#This Row],[BUYING PRIZE]]*InputData[[#This Row],[QUANTITY]]</f>
        <v>180</v>
      </c>
      <c r="N480" s="8">
        <f>InputData[[#This Row],[SELLING PRICE]]*InputData[[#This Row],[QUANTITY]]*(1-InputData[[#This Row],[DISCOUNT %]])</f>
        <v>235.79999999999998</v>
      </c>
      <c r="O480">
        <f>DAY(InputData[[#This Row],[DATE]])</f>
        <v>2</v>
      </c>
      <c r="P480" t="str">
        <f>TEXT(InputData[[#This Row],[DATE]],"mmm")</f>
        <v>Nov</v>
      </c>
      <c r="Q480">
        <f>YEAR(InputData[[#This Row],[DATE]])</f>
        <v>2022</v>
      </c>
    </row>
    <row r="481" spans="1:17"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ID]],MasterData[],2,0)</f>
        <v>Product30</v>
      </c>
      <c r="J481" t="str">
        <f>VLOOKUP(InputData[[#This Row],[PRODUCT ID]],MasterData[],4,0)</f>
        <v>Ft</v>
      </c>
      <c r="K481" s="8">
        <f>VLOOKUP(InputData[[#This Row],[PRODUCT ID]],MasterData[],5,0)</f>
        <v>148</v>
      </c>
      <c r="L481" s="8">
        <f>VLOOKUP(InputData[[#This Row],[PRODUCT ID]],MasterData[],6,0)</f>
        <v>201.28</v>
      </c>
      <c r="M481" s="8">
        <f>InputData[[#This Row],[BUYING PRIZE]]*InputData[[#This Row],[QUANTITY]]</f>
        <v>2220</v>
      </c>
      <c r="N481" s="8">
        <f>InputData[[#This Row],[SELLING PRICE]]*InputData[[#This Row],[QUANTITY]]*(1-InputData[[#This Row],[DISCOUNT %]])</f>
        <v>3019.2</v>
      </c>
      <c r="O481">
        <f>DAY(InputData[[#This Row],[DATE]])</f>
        <v>2</v>
      </c>
      <c r="P481" t="str">
        <f>TEXT(InputData[[#This Row],[DATE]],"mmm")</f>
        <v>Nov</v>
      </c>
      <c r="Q481">
        <f>YEAR(InputData[[#This Row],[DATE]])</f>
        <v>2022</v>
      </c>
    </row>
    <row r="482" spans="1:17"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ID]],MasterData[],2,0)</f>
        <v>Product35</v>
      </c>
      <c r="J482" t="str">
        <f>VLOOKUP(InputData[[#This Row],[PRODUCT ID]],MasterData[],4,0)</f>
        <v>No.</v>
      </c>
      <c r="K482" s="8">
        <f>VLOOKUP(InputData[[#This Row],[PRODUCT ID]],MasterData[],5,0)</f>
        <v>5</v>
      </c>
      <c r="L482" s="8">
        <f>VLOOKUP(InputData[[#This Row],[PRODUCT ID]],MasterData[],6,0)</f>
        <v>6.7</v>
      </c>
      <c r="M482" s="8">
        <f>InputData[[#This Row],[BUYING PRIZE]]*InputData[[#This Row],[QUANTITY]]</f>
        <v>25</v>
      </c>
      <c r="N482" s="8">
        <f>InputData[[#This Row],[SELLING PRICE]]*InputData[[#This Row],[QUANTITY]]*(1-InputData[[#This Row],[DISCOUNT %]])</f>
        <v>33.5</v>
      </c>
      <c r="O482">
        <f>DAY(InputData[[#This Row],[DATE]])</f>
        <v>2</v>
      </c>
      <c r="P482" t="str">
        <f>TEXT(InputData[[#This Row],[DATE]],"mmm")</f>
        <v>Nov</v>
      </c>
      <c r="Q482">
        <f>YEAR(InputData[[#This Row],[DATE]])</f>
        <v>2022</v>
      </c>
    </row>
    <row r="483" spans="1:17"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ID]],MasterData[],2,0)</f>
        <v>Product20</v>
      </c>
      <c r="J483" t="str">
        <f>VLOOKUP(InputData[[#This Row],[PRODUCT ID]],MasterData[],4,0)</f>
        <v>Lt</v>
      </c>
      <c r="K483" s="8">
        <f>VLOOKUP(InputData[[#This Row],[PRODUCT ID]],MasterData[],5,0)</f>
        <v>61</v>
      </c>
      <c r="L483" s="8">
        <f>VLOOKUP(InputData[[#This Row],[PRODUCT ID]],MasterData[],6,0)</f>
        <v>76.25</v>
      </c>
      <c r="M483" s="8">
        <f>InputData[[#This Row],[BUYING PRIZE]]*InputData[[#This Row],[QUANTITY]]</f>
        <v>671</v>
      </c>
      <c r="N483" s="8">
        <f>InputData[[#This Row],[SELLING PRICE]]*InputData[[#This Row],[QUANTITY]]*(1-InputData[[#This Row],[DISCOUNT %]])</f>
        <v>838.75</v>
      </c>
      <c r="O483">
        <f>DAY(InputData[[#This Row],[DATE]])</f>
        <v>3</v>
      </c>
      <c r="P483" t="str">
        <f>TEXT(InputData[[#This Row],[DATE]],"mmm")</f>
        <v>Nov</v>
      </c>
      <c r="Q483">
        <f>YEAR(InputData[[#This Row],[DATE]])</f>
        <v>2022</v>
      </c>
    </row>
    <row r="484" spans="1:17"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ID]],MasterData[],2,0)</f>
        <v>Product08</v>
      </c>
      <c r="J484" t="str">
        <f>VLOOKUP(InputData[[#This Row],[PRODUCT ID]],MasterData[],4,0)</f>
        <v>Kg</v>
      </c>
      <c r="K484" s="8">
        <f>VLOOKUP(InputData[[#This Row],[PRODUCT ID]],MasterData[],5,0)</f>
        <v>83</v>
      </c>
      <c r="L484" s="8">
        <f>VLOOKUP(InputData[[#This Row],[PRODUCT ID]],MasterData[],6,0)</f>
        <v>94.62</v>
      </c>
      <c r="M484" s="8">
        <f>InputData[[#This Row],[BUYING PRIZE]]*InputData[[#This Row],[QUANTITY]]</f>
        <v>830</v>
      </c>
      <c r="N484" s="8">
        <f>InputData[[#This Row],[SELLING PRICE]]*InputData[[#This Row],[QUANTITY]]*(1-InputData[[#This Row],[DISCOUNT %]])</f>
        <v>946.2</v>
      </c>
      <c r="O484">
        <f>DAY(InputData[[#This Row],[DATE]])</f>
        <v>4</v>
      </c>
      <c r="P484" t="str">
        <f>TEXT(InputData[[#This Row],[DATE]],"mmm")</f>
        <v>Nov</v>
      </c>
      <c r="Q484">
        <f>YEAR(InputData[[#This Row],[DATE]])</f>
        <v>2022</v>
      </c>
    </row>
    <row r="485" spans="1:17"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ID]],MasterData[],2,0)</f>
        <v>Product19</v>
      </c>
      <c r="J485" t="str">
        <f>VLOOKUP(InputData[[#This Row],[PRODUCT ID]],MasterData[],4,0)</f>
        <v>Ft</v>
      </c>
      <c r="K485" s="8">
        <f>VLOOKUP(InputData[[#This Row],[PRODUCT ID]],MasterData[],5,0)</f>
        <v>150</v>
      </c>
      <c r="L485" s="8">
        <f>VLOOKUP(InputData[[#This Row],[PRODUCT ID]],MasterData[],6,0)</f>
        <v>210</v>
      </c>
      <c r="M485" s="8">
        <f>InputData[[#This Row],[BUYING PRIZE]]*InputData[[#This Row],[QUANTITY]]</f>
        <v>2250</v>
      </c>
      <c r="N485" s="8">
        <f>InputData[[#This Row],[SELLING PRICE]]*InputData[[#This Row],[QUANTITY]]*(1-InputData[[#This Row],[DISCOUNT %]])</f>
        <v>3150</v>
      </c>
      <c r="O485">
        <f>DAY(InputData[[#This Row],[DATE]])</f>
        <v>5</v>
      </c>
      <c r="P485" t="str">
        <f>TEXT(InputData[[#This Row],[DATE]],"mmm")</f>
        <v>Nov</v>
      </c>
      <c r="Q485">
        <f>YEAR(InputData[[#This Row],[DATE]])</f>
        <v>2022</v>
      </c>
    </row>
    <row r="486" spans="1:17"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ID]],MasterData[],2,0)</f>
        <v>Product43</v>
      </c>
      <c r="J486" t="str">
        <f>VLOOKUP(InputData[[#This Row],[PRODUCT ID]],MasterData[],4,0)</f>
        <v>Kg</v>
      </c>
      <c r="K486" s="8">
        <f>VLOOKUP(InputData[[#This Row],[PRODUCT ID]],MasterData[],5,0)</f>
        <v>67</v>
      </c>
      <c r="L486" s="8">
        <f>VLOOKUP(InputData[[#This Row],[PRODUCT ID]],MasterData[],6,0)</f>
        <v>83.08</v>
      </c>
      <c r="M486" s="8">
        <f>InputData[[#This Row],[BUYING PRIZE]]*InputData[[#This Row],[QUANTITY]]</f>
        <v>871</v>
      </c>
      <c r="N486" s="8">
        <f>InputData[[#This Row],[SELLING PRICE]]*InputData[[#This Row],[QUANTITY]]*(1-InputData[[#This Row],[DISCOUNT %]])</f>
        <v>1080.04</v>
      </c>
      <c r="O486">
        <f>DAY(InputData[[#This Row],[DATE]])</f>
        <v>6</v>
      </c>
      <c r="P486" t="str">
        <f>TEXT(InputData[[#This Row],[DATE]],"mmm")</f>
        <v>Nov</v>
      </c>
      <c r="Q486">
        <f>YEAR(InputData[[#This Row],[DATE]])</f>
        <v>2022</v>
      </c>
    </row>
    <row r="487" spans="1:17"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ID]],MasterData[],2,0)</f>
        <v>Product15</v>
      </c>
      <c r="J487" t="str">
        <f>VLOOKUP(InputData[[#This Row],[PRODUCT ID]],MasterData[],4,0)</f>
        <v>No.</v>
      </c>
      <c r="K487" s="8">
        <f>VLOOKUP(InputData[[#This Row],[PRODUCT ID]],MasterData[],5,0)</f>
        <v>12</v>
      </c>
      <c r="L487" s="8">
        <f>VLOOKUP(InputData[[#This Row],[PRODUCT ID]],MasterData[],6,0)</f>
        <v>15.719999999999999</v>
      </c>
      <c r="M487" s="8">
        <f>InputData[[#This Row],[BUYING PRIZE]]*InputData[[#This Row],[QUANTITY]]</f>
        <v>156</v>
      </c>
      <c r="N487" s="8">
        <f>InputData[[#This Row],[SELLING PRICE]]*InputData[[#This Row],[QUANTITY]]*(1-InputData[[#This Row],[DISCOUNT %]])</f>
        <v>204.35999999999999</v>
      </c>
      <c r="O487">
        <f>DAY(InputData[[#This Row],[DATE]])</f>
        <v>6</v>
      </c>
      <c r="P487" t="str">
        <f>TEXT(InputData[[#This Row],[DATE]],"mmm")</f>
        <v>Nov</v>
      </c>
      <c r="Q487">
        <f>YEAR(InputData[[#This Row],[DATE]])</f>
        <v>2022</v>
      </c>
    </row>
    <row r="488" spans="1:17"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ID]],MasterData[],2,0)</f>
        <v>Product42</v>
      </c>
      <c r="J488" t="str">
        <f>VLOOKUP(InputData[[#This Row],[PRODUCT ID]],MasterData[],4,0)</f>
        <v>Ft</v>
      </c>
      <c r="K488" s="8">
        <f>VLOOKUP(InputData[[#This Row],[PRODUCT ID]],MasterData[],5,0)</f>
        <v>120</v>
      </c>
      <c r="L488" s="8">
        <f>VLOOKUP(InputData[[#This Row],[PRODUCT ID]],MasterData[],6,0)</f>
        <v>162</v>
      </c>
      <c r="M488" s="8">
        <f>InputData[[#This Row],[BUYING PRIZE]]*InputData[[#This Row],[QUANTITY]]</f>
        <v>1560</v>
      </c>
      <c r="N488" s="8">
        <f>InputData[[#This Row],[SELLING PRICE]]*InputData[[#This Row],[QUANTITY]]*(1-InputData[[#This Row],[DISCOUNT %]])</f>
        <v>2106</v>
      </c>
      <c r="O488">
        <f>DAY(InputData[[#This Row],[DATE]])</f>
        <v>6</v>
      </c>
      <c r="P488" t="str">
        <f>TEXT(InputData[[#This Row],[DATE]],"mmm")</f>
        <v>Nov</v>
      </c>
      <c r="Q488">
        <f>YEAR(InputData[[#This Row],[DATE]])</f>
        <v>2022</v>
      </c>
    </row>
    <row r="489" spans="1:17"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ID]],MasterData[],2,0)</f>
        <v>Product40</v>
      </c>
      <c r="J489" t="str">
        <f>VLOOKUP(InputData[[#This Row],[PRODUCT ID]],MasterData[],4,0)</f>
        <v>Kg</v>
      </c>
      <c r="K489" s="8">
        <f>VLOOKUP(InputData[[#This Row],[PRODUCT ID]],MasterData[],5,0)</f>
        <v>90</v>
      </c>
      <c r="L489" s="8">
        <f>VLOOKUP(InputData[[#This Row],[PRODUCT ID]],MasterData[],6,0)</f>
        <v>115.2</v>
      </c>
      <c r="M489" s="8">
        <f>InputData[[#This Row],[BUYING PRIZE]]*InputData[[#This Row],[QUANTITY]]</f>
        <v>1170</v>
      </c>
      <c r="N489" s="8">
        <f>InputData[[#This Row],[SELLING PRICE]]*InputData[[#This Row],[QUANTITY]]*(1-InputData[[#This Row],[DISCOUNT %]])</f>
        <v>1497.6000000000001</v>
      </c>
      <c r="O489">
        <f>DAY(InputData[[#This Row],[DATE]])</f>
        <v>7</v>
      </c>
      <c r="P489" t="str">
        <f>TEXT(InputData[[#This Row],[DATE]],"mmm")</f>
        <v>Nov</v>
      </c>
      <c r="Q489">
        <f>YEAR(InputData[[#This Row],[DATE]])</f>
        <v>2022</v>
      </c>
    </row>
    <row r="490" spans="1:17"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ID]],MasterData[],2,0)</f>
        <v>Product36</v>
      </c>
      <c r="J490" t="str">
        <f>VLOOKUP(InputData[[#This Row],[PRODUCT ID]],MasterData[],4,0)</f>
        <v>Kg</v>
      </c>
      <c r="K490" s="8">
        <f>VLOOKUP(InputData[[#This Row],[PRODUCT ID]],MasterData[],5,0)</f>
        <v>90</v>
      </c>
      <c r="L490" s="8">
        <f>VLOOKUP(InputData[[#This Row],[PRODUCT ID]],MasterData[],6,0)</f>
        <v>96.3</v>
      </c>
      <c r="M490" s="8">
        <f>InputData[[#This Row],[BUYING PRIZE]]*InputData[[#This Row],[QUANTITY]]</f>
        <v>990</v>
      </c>
      <c r="N490" s="8">
        <f>InputData[[#This Row],[SELLING PRICE]]*InputData[[#This Row],[QUANTITY]]*(1-InputData[[#This Row],[DISCOUNT %]])</f>
        <v>1059.3</v>
      </c>
      <c r="O490">
        <f>DAY(InputData[[#This Row],[DATE]])</f>
        <v>8</v>
      </c>
      <c r="P490" t="str">
        <f>TEXT(InputData[[#This Row],[DATE]],"mmm")</f>
        <v>Nov</v>
      </c>
      <c r="Q490">
        <f>YEAR(InputData[[#This Row],[DATE]])</f>
        <v>2022</v>
      </c>
    </row>
    <row r="491" spans="1:17"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ID]],MasterData[],2,0)</f>
        <v>Product19</v>
      </c>
      <c r="J491" t="str">
        <f>VLOOKUP(InputData[[#This Row],[PRODUCT ID]],MasterData[],4,0)</f>
        <v>Ft</v>
      </c>
      <c r="K491" s="8">
        <f>VLOOKUP(InputData[[#This Row],[PRODUCT ID]],MasterData[],5,0)</f>
        <v>150</v>
      </c>
      <c r="L491" s="8">
        <f>VLOOKUP(InputData[[#This Row],[PRODUCT ID]],MasterData[],6,0)</f>
        <v>210</v>
      </c>
      <c r="M491" s="8">
        <f>InputData[[#This Row],[BUYING PRIZE]]*InputData[[#This Row],[QUANTITY]]</f>
        <v>1500</v>
      </c>
      <c r="N491" s="8">
        <f>InputData[[#This Row],[SELLING PRICE]]*InputData[[#This Row],[QUANTITY]]*(1-InputData[[#This Row],[DISCOUNT %]])</f>
        <v>2100</v>
      </c>
      <c r="O491">
        <f>DAY(InputData[[#This Row],[DATE]])</f>
        <v>8</v>
      </c>
      <c r="P491" t="str">
        <f>TEXT(InputData[[#This Row],[DATE]],"mmm")</f>
        <v>Nov</v>
      </c>
      <c r="Q491">
        <f>YEAR(InputData[[#This Row],[DATE]])</f>
        <v>2022</v>
      </c>
    </row>
    <row r="492" spans="1:17"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ID]],MasterData[],2,0)</f>
        <v>Product27</v>
      </c>
      <c r="J492" t="str">
        <f>VLOOKUP(InputData[[#This Row],[PRODUCT ID]],MasterData[],4,0)</f>
        <v>Lt</v>
      </c>
      <c r="K492" s="8">
        <f>VLOOKUP(InputData[[#This Row],[PRODUCT ID]],MasterData[],5,0)</f>
        <v>48</v>
      </c>
      <c r="L492" s="8">
        <f>VLOOKUP(InputData[[#This Row],[PRODUCT ID]],MasterData[],6,0)</f>
        <v>57.120000000000005</v>
      </c>
      <c r="M492" s="8">
        <f>InputData[[#This Row],[BUYING PRIZE]]*InputData[[#This Row],[QUANTITY]]</f>
        <v>384</v>
      </c>
      <c r="N492" s="8">
        <f>InputData[[#This Row],[SELLING PRICE]]*InputData[[#This Row],[QUANTITY]]*(1-InputData[[#This Row],[DISCOUNT %]])</f>
        <v>456.96000000000004</v>
      </c>
      <c r="O492">
        <f>DAY(InputData[[#This Row],[DATE]])</f>
        <v>9</v>
      </c>
      <c r="P492" t="str">
        <f>TEXT(InputData[[#This Row],[DATE]],"mmm")</f>
        <v>Nov</v>
      </c>
      <c r="Q492">
        <f>YEAR(InputData[[#This Row],[DATE]])</f>
        <v>2022</v>
      </c>
    </row>
    <row r="493" spans="1:17"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ID]],MasterData[],2,0)</f>
        <v>Product18</v>
      </c>
      <c r="J493" t="str">
        <f>VLOOKUP(InputData[[#This Row],[PRODUCT ID]],MasterData[],4,0)</f>
        <v>No.</v>
      </c>
      <c r="K493" s="8">
        <f>VLOOKUP(InputData[[#This Row],[PRODUCT ID]],MasterData[],5,0)</f>
        <v>37</v>
      </c>
      <c r="L493" s="8">
        <f>VLOOKUP(InputData[[#This Row],[PRODUCT ID]],MasterData[],6,0)</f>
        <v>49.21</v>
      </c>
      <c r="M493" s="8">
        <f>InputData[[#This Row],[BUYING PRIZE]]*InputData[[#This Row],[QUANTITY]]</f>
        <v>259</v>
      </c>
      <c r="N493" s="8">
        <f>InputData[[#This Row],[SELLING PRICE]]*InputData[[#This Row],[QUANTITY]]*(1-InputData[[#This Row],[DISCOUNT %]])</f>
        <v>344.47</v>
      </c>
      <c r="O493">
        <f>DAY(InputData[[#This Row],[DATE]])</f>
        <v>10</v>
      </c>
      <c r="P493" t="str">
        <f>TEXT(InputData[[#This Row],[DATE]],"mmm")</f>
        <v>Nov</v>
      </c>
      <c r="Q493">
        <f>YEAR(InputData[[#This Row],[DATE]])</f>
        <v>2022</v>
      </c>
    </row>
    <row r="494" spans="1:17"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ID]],MasterData[],2,0)</f>
        <v>Product27</v>
      </c>
      <c r="J494" t="str">
        <f>VLOOKUP(InputData[[#This Row],[PRODUCT ID]],MasterData[],4,0)</f>
        <v>Lt</v>
      </c>
      <c r="K494" s="8">
        <f>VLOOKUP(InputData[[#This Row],[PRODUCT ID]],MasterData[],5,0)</f>
        <v>48</v>
      </c>
      <c r="L494" s="8">
        <f>VLOOKUP(InputData[[#This Row],[PRODUCT ID]],MasterData[],6,0)</f>
        <v>57.120000000000005</v>
      </c>
      <c r="M494" s="8">
        <f>InputData[[#This Row],[BUYING PRIZE]]*InputData[[#This Row],[QUANTITY]]</f>
        <v>480</v>
      </c>
      <c r="N494" s="8">
        <f>InputData[[#This Row],[SELLING PRICE]]*InputData[[#This Row],[QUANTITY]]*(1-InputData[[#This Row],[DISCOUNT %]])</f>
        <v>571.20000000000005</v>
      </c>
      <c r="O494">
        <f>DAY(InputData[[#This Row],[DATE]])</f>
        <v>13</v>
      </c>
      <c r="P494" t="str">
        <f>TEXT(InputData[[#This Row],[DATE]],"mmm")</f>
        <v>Nov</v>
      </c>
      <c r="Q494">
        <f>YEAR(InputData[[#This Row],[DATE]])</f>
        <v>2022</v>
      </c>
    </row>
    <row r="495" spans="1:17"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ID]],MasterData[],2,0)</f>
        <v>Product02</v>
      </c>
      <c r="J495" t="str">
        <f>VLOOKUP(InputData[[#This Row],[PRODUCT ID]],MasterData[],4,0)</f>
        <v>Kg</v>
      </c>
      <c r="K495" s="8">
        <f>VLOOKUP(InputData[[#This Row],[PRODUCT ID]],MasterData[],5,0)</f>
        <v>105</v>
      </c>
      <c r="L495" s="8">
        <f>VLOOKUP(InputData[[#This Row],[PRODUCT ID]],MasterData[],6,0)</f>
        <v>142.80000000000001</v>
      </c>
      <c r="M495" s="8">
        <f>InputData[[#This Row],[BUYING PRIZE]]*InputData[[#This Row],[QUANTITY]]</f>
        <v>105</v>
      </c>
      <c r="N495" s="8">
        <f>InputData[[#This Row],[SELLING PRICE]]*InputData[[#This Row],[QUANTITY]]*(1-InputData[[#This Row],[DISCOUNT %]])</f>
        <v>142.80000000000001</v>
      </c>
      <c r="O495">
        <f>DAY(InputData[[#This Row],[DATE]])</f>
        <v>14</v>
      </c>
      <c r="P495" t="str">
        <f>TEXT(InputData[[#This Row],[DATE]],"mmm")</f>
        <v>Nov</v>
      </c>
      <c r="Q495">
        <f>YEAR(InputData[[#This Row],[DATE]])</f>
        <v>2022</v>
      </c>
    </row>
    <row r="496" spans="1:17"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ID]],MasterData[],2,0)</f>
        <v>Product12</v>
      </c>
      <c r="J496" t="str">
        <f>VLOOKUP(InputData[[#This Row],[PRODUCT ID]],MasterData[],4,0)</f>
        <v>Kg</v>
      </c>
      <c r="K496" s="8">
        <f>VLOOKUP(InputData[[#This Row],[PRODUCT ID]],MasterData[],5,0)</f>
        <v>73</v>
      </c>
      <c r="L496" s="8">
        <f>VLOOKUP(InputData[[#This Row],[PRODUCT ID]],MasterData[],6,0)</f>
        <v>94.17</v>
      </c>
      <c r="M496" s="8">
        <f>InputData[[#This Row],[BUYING PRIZE]]*InputData[[#This Row],[QUANTITY]]</f>
        <v>1022</v>
      </c>
      <c r="N496" s="8">
        <f>InputData[[#This Row],[SELLING PRICE]]*InputData[[#This Row],[QUANTITY]]*(1-InputData[[#This Row],[DISCOUNT %]])</f>
        <v>1318.38</v>
      </c>
      <c r="O496">
        <f>DAY(InputData[[#This Row],[DATE]])</f>
        <v>15</v>
      </c>
      <c r="P496" t="str">
        <f>TEXT(InputData[[#This Row],[DATE]],"mmm")</f>
        <v>Nov</v>
      </c>
      <c r="Q496">
        <f>YEAR(InputData[[#This Row],[DATE]])</f>
        <v>2022</v>
      </c>
    </row>
    <row r="497" spans="1:17"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ID]],MasterData[],2,0)</f>
        <v>Product17</v>
      </c>
      <c r="J497" t="str">
        <f>VLOOKUP(InputData[[#This Row],[PRODUCT ID]],MasterData[],4,0)</f>
        <v>Ft</v>
      </c>
      <c r="K497" s="8">
        <f>VLOOKUP(InputData[[#This Row],[PRODUCT ID]],MasterData[],5,0)</f>
        <v>134</v>
      </c>
      <c r="L497" s="8">
        <f>VLOOKUP(InputData[[#This Row],[PRODUCT ID]],MasterData[],6,0)</f>
        <v>156.78</v>
      </c>
      <c r="M497" s="8">
        <f>InputData[[#This Row],[BUYING PRIZE]]*InputData[[#This Row],[QUANTITY]]</f>
        <v>1072</v>
      </c>
      <c r="N497" s="8">
        <f>InputData[[#This Row],[SELLING PRICE]]*InputData[[#This Row],[QUANTITY]]*(1-InputData[[#This Row],[DISCOUNT %]])</f>
        <v>1254.24</v>
      </c>
      <c r="O497">
        <f>DAY(InputData[[#This Row],[DATE]])</f>
        <v>16</v>
      </c>
      <c r="P497" t="str">
        <f>TEXT(InputData[[#This Row],[DATE]],"mmm")</f>
        <v>Nov</v>
      </c>
      <c r="Q497">
        <f>YEAR(InputData[[#This Row],[DATE]])</f>
        <v>2022</v>
      </c>
    </row>
    <row r="498" spans="1:17"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ID]],MasterData[],2,0)</f>
        <v>Product34</v>
      </c>
      <c r="J498" t="str">
        <f>VLOOKUP(InputData[[#This Row],[PRODUCT ID]],MasterData[],4,0)</f>
        <v>Lt</v>
      </c>
      <c r="K498" s="8">
        <f>VLOOKUP(InputData[[#This Row],[PRODUCT ID]],MasterData[],5,0)</f>
        <v>55</v>
      </c>
      <c r="L498" s="8">
        <f>VLOOKUP(InputData[[#This Row],[PRODUCT ID]],MasterData[],6,0)</f>
        <v>58.3</v>
      </c>
      <c r="M498" s="8">
        <f>InputData[[#This Row],[BUYING PRIZE]]*InputData[[#This Row],[QUANTITY]]</f>
        <v>440</v>
      </c>
      <c r="N498" s="8">
        <f>InputData[[#This Row],[SELLING PRICE]]*InputData[[#This Row],[QUANTITY]]*(1-InputData[[#This Row],[DISCOUNT %]])</f>
        <v>466.4</v>
      </c>
      <c r="O498">
        <f>DAY(InputData[[#This Row],[DATE]])</f>
        <v>18</v>
      </c>
      <c r="P498" t="str">
        <f>TEXT(InputData[[#This Row],[DATE]],"mmm")</f>
        <v>Nov</v>
      </c>
      <c r="Q498">
        <f>YEAR(InputData[[#This Row],[DATE]])</f>
        <v>2022</v>
      </c>
    </row>
    <row r="499" spans="1:17"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ID]],MasterData[],2,0)</f>
        <v>Product20</v>
      </c>
      <c r="J499" t="str">
        <f>VLOOKUP(InputData[[#This Row],[PRODUCT ID]],MasterData[],4,0)</f>
        <v>Lt</v>
      </c>
      <c r="K499" s="8">
        <f>VLOOKUP(InputData[[#This Row],[PRODUCT ID]],MasterData[],5,0)</f>
        <v>61</v>
      </c>
      <c r="L499" s="8">
        <f>VLOOKUP(InputData[[#This Row],[PRODUCT ID]],MasterData[],6,0)</f>
        <v>76.25</v>
      </c>
      <c r="M499" s="8">
        <f>InputData[[#This Row],[BUYING PRIZE]]*InputData[[#This Row],[QUANTITY]]</f>
        <v>366</v>
      </c>
      <c r="N499" s="8">
        <f>InputData[[#This Row],[SELLING PRICE]]*InputData[[#This Row],[QUANTITY]]*(1-InputData[[#This Row],[DISCOUNT %]])</f>
        <v>457.5</v>
      </c>
      <c r="O499">
        <f>DAY(InputData[[#This Row],[DATE]])</f>
        <v>21</v>
      </c>
      <c r="P499" t="str">
        <f>TEXT(InputData[[#This Row],[DATE]],"mmm")</f>
        <v>Nov</v>
      </c>
      <c r="Q499">
        <f>YEAR(InputData[[#This Row],[DATE]])</f>
        <v>2022</v>
      </c>
    </row>
    <row r="500" spans="1:17"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ID]],MasterData[],2,0)</f>
        <v>Product36</v>
      </c>
      <c r="J500" t="str">
        <f>VLOOKUP(InputData[[#This Row],[PRODUCT ID]],MasterData[],4,0)</f>
        <v>Kg</v>
      </c>
      <c r="K500" s="8">
        <f>VLOOKUP(InputData[[#This Row],[PRODUCT ID]],MasterData[],5,0)</f>
        <v>90</v>
      </c>
      <c r="L500" s="8">
        <f>VLOOKUP(InputData[[#This Row],[PRODUCT ID]],MasterData[],6,0)</f>
        <v>96.3</v>
      </c>
      <c r="M500" s="8">
        <f>InputData[[#This Row],[BUYING PRIZE]]*InputData[[#This Row],[QUANTITY]]</f>
        <v>1080</v>
      </c>
      <c r="N500" s="8">
        <f>InputData[[#This Row],[SELLING PRICE]]*InputData[[#This Row],[QUANTITY]]*(1-InputData[[#This Row],[DISCOUNT %]])</f>
        <v>1155.5999999999999</v>
      </c>
      <c r="O500">
        <f>DAY(InputData[[#This Row],[DATE]])</f>
        <v>23</v>
      </c>
      <c r="P500" t="str">
        <f>TEXT(InputData[[#This Row],[DATE]],"mmm")</f>
        <v>Nov</v>
      </c>
      <c r="Q500">
        <f>YEAR(InputData[[#This Row],[DATE]])</f>
        <v>2022</v>
      </c>
    </row>
    <row r="501" spans="1:17"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ID]],MasterData[],2,0)</f>
        <v>Product04</v>
      </c>
      <c r="J501" t="str">
        <f>VLOOKUP(InputData[[#This Row],[PRODUCT ID]],MasterData[],4,0)</f>
        <v>Lt</v>
      </c>
      <c r="K501" s="8">
        <f>VLOOKUP(InputData[[#This Row],[PRODUCT ID]],MasterData[],5,0)</f>
        <v>44</v>
      </c>
      <c r="L501" s="8">
        <f>VLOOKUP(InputData[[#This Row],[PRODUCT ID]],MasterData[],6,0)</f>
        <v>48.84</v>
      </c>
      <c r="M501" s="8">
        <f>InputData[[#This Row],[BUYING PRIZE]]*InputData[[#This Row],[QUANTITY]]</f>
        <v>220</v>
      </c>
      <c r="N501" s="8">
        <f>InputData[[#This Row],[SELLING PRICE]]*InputData[[#This Row],[QUANTITY]]*(1-InputData[[#This Row],[DISCOUNT %]])</f>
        <v>244.20000000000002</v>
      </c>
      <c r="O501">
        <f>DAY(InputData[[#This Row],[DATE]])</f>
        <v>25</v>
      </c>
      <c r="P501" t="str">
        <f>TEXT(InputData[[#This Row],[DATE]],"mmm")</f>
        <v>Nov</v>
      </c>
      <c r="Q501">
        <f>YEAR(InputData[[#This Row],[DATE]])</f>
        <v>2022</v>
      </c>
    </row>
    <row r="502" spans="1:17"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ID]],MasterData[],2,0)</f>
        <v>Product32</v>
      </c>
      <c r="J502" t="str">
        <f>VLOOKUP(InputData[[#This Row],[PRODUCT ID]],MasterData[],4,0)</f>
        <v>Kg</v>
      </c>
      <c r="K502" s="8">
        <f>VLOOKUP(InputData[[#This Row],[PRODUCT ID]],MasterData[],5,0)</f>
        <v>89</v>
      </c>
      <c r="L502" s="8">
        <f>VLOOKUP(InputData[[#This Row],[PRODUCT ID]],MasterData[],6,0)</f>
        <v>117.48</v>
      </c>
      <c r="M502" s="8">
        <f>InputData[[#This Row],[BUYING PRIZE]]*InputData[[#This Row],[QUANTITY]]</f>
        <v>445</v>
      </c>
      <c r="N502" s="8">
        <f>InputData[[#This Row],[SELLING PRICE]]*InputData[[#This Row],[QUANTITY]]*(1-InputData[[#This Row],[DISCOUNT %]])</f>
        <v>587.4</v>
      </c>
      <c r="O502">
        <f>DAY(InputData[[#This Row],[DATE]])</f>
        <v>26</v>
      </c>
      <c r="P502" t="str">
        <f>TEXT(InputData[[#This Row],[DATE]],"mmm")</f>
        <v>Nov</v>
      </c>
      <c r="Q502">
        <f>YEAR(InputData[[#This Row],[DATE]])</f>
        <v>2022</v>
      </c>
    </row>
    <row r="503" spans="1:17"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ID]],MasterData[],2,0)</f>
        <v>Product34</v>
      </c>
      <c r="J503" t="str">
        <f>VLOOKUP(InputData[[#This Row],[PRODUCT ID]],MasterData[],4,0)</f>
        <v>Lt</v>
      </c>
      <c r="K503" s="8">
        <f>VLOOKUP(InputData[[#This Row],[PRODUCT ID]],MasterData[],5,0)</f>
        <v>55</v>
      </c>
      <c r="L503" s="8">
        <f>VLOOKUP(InputData[[#This Row],[PRODUCT ID]],MasterData[],6,0)</f>
        <v>58.3</v>
      </c>
      <c r="M503" s="8">
        <f>InputData[[#This Row],[BUYING PRIZE]]*InputData[[#This Row],[QUANTITY]]</f>
        <v>825</v>
      </c>
      <c r="N503" s="8">
        <f>InputData[[#This Row],[SELLING PRICE]]*InputData[[#This Row],[QUANTITY]]*(1-InputData[[#This Row],[DISCOUNT %]])</f>
        <v>874.5</v>
      </c>
      <c r="O503">
        <f>DAY(InputData[[#This Row],[DATE]])</f>
        <v>27</v>
      </c>
      <c r="P503" t="str">
        <f>TEXT(InputData[[#This Row],[DATE]],"mmm")</f>
        <v>Nov</v>
      </c>
      <c r="Q503">
        <f>YEAR(InputData[[#This Row],[DATE]])</f>
        <v>2022</v>
      </c>
    </row>
    <row r="504" spans="1:17"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ID]],MasterData[],2,0)</f>
        <v>Product31</v>
      </c>
      <c r="J504" t="str">
        <f>VLOOKUP(InputData[[#This Row],[PRODUCT ID]],MasterData[],4,0)</f>
        <v>Kg</v>
      </c>
      <c r="K504" s="8">
        <f>VLOOKUP(InputData[[#This Row],[PRODUCT ID]],MasterData[],5,0)</f>
        <v>93</v>
      </c>
      <c r="L504" s="8">
        <f>VLOOKUP(InputData[[#This Row],[PRODUCT ID]],MasterData[],6,0)</f>
        <v>104.16</v>
      </c>
      <c r="M504" s="8">
        <f>InputData[[#This Row],[BUYING PRIZE]]*InputData[[#This Row],[QUANTITY]]</f>
        <v>744</v>
      </c>
      <c r="N504" s="8">
        <f>InputData[[#This Row],[SELLING PRICE]]*InputData[[#This Row],[QUANTITY]]*(1-InputData[[#This Row],[DISCOUNT %]])</f>
        <v>833.28</v>
      </c>
      <c r="O504">
        <f>DAY(InputData[[#This Row],[DATE]])</f>
        <v>28</v>
      </c>
      <c r="P504" t="str">
        <f>TEXT(InputData[[#This Row],[DATE]],"mmm")</f>
        <v>Nov</v>
      </c>
      <c r="Q504">
        <f>YEAR(InputData[[#This Row],[DATE]])</f>
        <v>2022</v>
      </c>
    </row>
    <row r="505" spans="1:17"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ID]],MasterData[],2,0)</f>
        <v>Product15</v>
      </c>
      <c r="J505" t="str">
        <f>VLOOKUP(InputData[[#This Row],[PRODUCT ID]],MasterData[],4,0)</f>
        <v>No.</v>
      </c>
      <c r="K505" s="8">
        <f>VLOOKUP(InputData[[#This Row],[PRODUCT ID]],MasterData[],5,0)</f>
        <v>12</v>
      </c>
      <c r="L505" s="8">
        <f>VLOOKUP(InputData[[#This Row],[PRODUCT ID]],MasterData[],6,0)</f>
        <v>15.719999999999999</v>
      </c>
      <c r="M505" s="8">
        <f>InputData[[#This Row],[BUYING PRIZE]]*InputData[[#This Row],[QUANTITY]]</f>
        <v>24</v>
      </c>
      <c r="N505" s="8">
        <f>InputData[[#This Row],[SELLING PRICE]]*InputData[[#This Row],[QUANTITY]]*(1-InputData[[#This Row],[DISCOUNT %]])</f>
        <v>31.439999999999998</v>
      </c>
      <c r="O505">
        <f>DAY(InputData[[#This Row],[DATE]])</f>
        <v>30</v>
      </c>
      <c r="P505" t="str">
        <f>TEXT(InputData[[#This Row],[DATE]],"mmm")</f>
        <v>Nov</v>
      </c>
      <c r="Q505">
        <f>YEAR(InputData[[#This Row],[DATE]])</f>
        <v>2022</v>
      </c>
    </row>
    <row r="506" spans="1:17"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ID]],MasterData[],2,0)</f>
        <v>Product28</v>
      </c>
      <c r="J506" t="str">
        <f>VLOOKUP(InputData[[#This Row],[PRODUCT ID]],MasterData[],4,0)</f>
        <v>No.</v>
      </c>
      <c r="K506" s="8">
        <f>VLOOKUP(InputData[[#This Row],[PRODUCT ID]],MasterData[],5,0)</f>
        <v>37</v>
      </c>
      <c r="L506" s="8">
        <f>VLOOKUP(InputData[[#This Row],[PRODUCT ID]],MasterData[],6,0)</f>
        <v>41.81</v>
      </c>
      <c r="M506" s="8">
        <f>InputData[[#This Row],[BUYING PRIZE]]*InputData[[#This Row],[QUANTITY]]</f>
        <v>185</v>
      </c>
      <c r="N506" s="8">
        <f>InputData[[#This Row],[SELLING PRICE]]*InputData[[#This Row],[QUANTITY]]*(1-InputData[[#This Row],[DISCOUNT %]])</f>
        <v>209.05</v>
      </c>
      <c r="O506">
        <f>DAY(InputData[[#This Row],[DATE]])</f>
        <v>3</v>
      </c>
      <c r="P506" t="str">
        <f>TEXT(InputData[[#This Row],[DATE]],"mmm")</f>
        <v>Dec</v>
      </c>
      <c r="Q506">
        <f>YEAR(InputData[[#This Row],[DATE]])</f>
        <v>2022</v>
      </c>
    </row>
    <row r="507" spans="1:17"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ID]],MasterData[],2,0)</f>
        <v>Product26</v>
      </c>
      <c r="J507" t="str">
        <f>VLOOKUP(InputData[[#This Row],[PRODUCT ID]],MasterData[],4,0)</f>
        <v>No.</v>
      </c>
      <c r="K507" s="8">
        <f>VLOOKUP(InputData[[#This Row],[PRODUCT ID]],MasterData[],5,0)</f>
        <v>18</v>
      </c>
      <c r="L507" s="8">
        <f>VLOOKUP(InputData[[#This Row],[PRODUCT ID]],MasterData[],6,0)</f>
        <v>24.66</v>
      </c>
      <c r="M507" s="8">
        <f>InputData[[#This Row],[BUYING PRIZE]]*InputData[[#This Row],[QUANTITY]]</f>
        <v>180</v>
      </c>
      <c r="N507" s="8">
        <f>InputData[[#This Row],[SELLING PRICE]]*InputData[[#This Row],[QUANTITY]]*(1-InputData[[#This Row],[DISCOUNT %]])</f>
        <v>246.6</v>
      </c>
      <c r="O507">
        <f>DAY(InputData[[#This Row],[DATE]])</f>
        <v>4</v>
      </c>
      <c r="P507" t="str">
        <f>TEXT(InputData[[#This Row],[DATE]],"mmm")</f>
        <v>Dec</v>
      </c>
      <c r="Q507">
        <f>YEAR(InputData[[#This Row],[DATE]])</f>
        <v>2022</v>
      </c>
    </row>
    <row r="508" spans="1:17"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ID]],MasterData[],2,0)</f>
        <v>Product44</v>
      </c>
      <c r="J508" t="str">
        <f>VLOOKUP(InputData[[#This Row],[PRODUCT ID]],MasterData[],4,0)</f>
        <v>Kg</v>
      </c>
      <c r="K508" s="8">
        <f>VLOOKUP(InputData[[#This Row],[PRODUCT ID]],MasterData[],5,0)</f>
        <v>76</v>
      </c>
      <c r="L508" s="8">
        <f>VLOOKUP(InputData[[#This Row],[PRODUCT ID]],MasterData[],6,0)</f>
        <v>82.08</v>
      </c>
      <c r="M508" s="8">
        <f>InputData[[#This Row],[BUYING PRIZE]]*InputData[[#This Row],[QUANTITY]]</f>
        <v>1140</v>
      </c>
      <c r="N508" s="8">
        <f>InputData[[#This Row],[SELLING PRICE]]*InputData[[#This Row],[QUANTITY]]*(1-InputData[[#This Row],[DISCOUNT %]])</f>
        <v>1231.2</v>
      </c>
      <c r="O508">
        <f>DAY(InputData[[#This Row],[DATE]])</f>
        <v>4</v>
      </c>
      <c r="P508" t="str">
        <f>TEXT(InputData[[#This Row],[DATE]],"mmm")</f>
        <v>Dec</v>
      </c>
      <c r="Q508">
        <f>YEAR(InputData[[#This Row],[DATE]])</f>
        <v>2022</v>
      </c>
    </row>
    <row r="509" spans="1:17"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ID]],MasterData[],2,0)</f>
        <v>Product38</v>
      </c>
      <c r="J509" t="str">
        <f>VLOOKUP(InputData[[#This Row],[PRODUCT ID]],MasterData[],4,0)</f>
        <v>Kg</v>
      </c>
      <c r="K509" s="8">
        <f>VLOOKUP(InputData[[#This Row],[PRODUCT ID]],MasterData[],5,0)</f>
        <v>72</v>
      </c>
      <c r="L509" s="8">
        <f>VLOOKUP(InputData[[#This Row],[PRODUCT ID]],MasterData[],6,0)</f>
        <v>79.92</v>
      </c>
      <c r="M509" s="8">
        <f>InputData[[#This Row],[BUYING PRIZE]]*InputData[[#This Row],[QUANTITY]]</f>
        <v>864</v>
      </c>
      <c r="N509" s="8">
        <f>InputData[[#This Row],[SELLING PRICE]]*InputData[[#This Row],[QUANTITY]]*(1-InputData[[#This Row],[DISCOUNT %]])</f>
        <v>959.04</v>
      </c>
      <c r="O509">
        <f>DAY(InputData[[#This Row],[DATE]])</f>
        <v>7</v>
      </c>
      <c r="P509" t="str">
        <f>TEXT(InputData[[#This Row],[DATE]],"mmm")</f>
        <v>Dec</v>
      </c>
      <c r="Q509">
        <f>YEAR(InputData[[#This Row],[DATE]])</f>
        <v>2022</v>
      </c>
    </row>
    <row r="510" spans="1:17"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ID]],MasterData[],2,0)</f>
        <v>Product16</v>
      </c>
      <c r="J510" t="str">
        <f>VLOOKUP(InputData[[#This Row],[PRODUCT ID]],MasterData[],4,0)</f>
        <v>No.</v>
      </c>
      <c r="K510" s="8">
        <f>VLOOKUP(InputData[[#This Row],[PRODUCT ID]],MasterData[],5,0)</f>
        <v>13</v>
      </c>
      <c r="L510" s="8">
        <f>VLOOKUP(InputData[[#This Row],[PRODUCT ID]],MasterData[],6,0)</f>
        <v>16.64</v>
      </c>
      <c r="M510" s="8">
        <f>InputData[[#This Row],[BUYING PRIZE]]*InputData[[#This Row],[QUANTITY]]</f>
        <v>169</v>
      </c>
      <c r="N510" s="8">
        <f>InputData[[#This Row],[SELLING PRICE]]*InputData[[#This Row],[QUANTITY]]*(1-InputData[[#This Row],[DISCOUNT %]])</f>
        <v>216.32</v>
      </c>
      <c r="O510">
        <f>DAY(InputData[[#This Row],[DATE]])</f>
        <v>7</v>
      </c>
      <c r="P510" t="str">
        <f>TEXT(InputData[[#This Row],[DATE]],"mmm")</f>
        <v>Dec</v>
      </c>
      <c r="Q510">
        <f>YEAR(InputData[[#This Row],[DATE]])</f>
        <v>2022</v>
      </c>
    </row>
    <row r="511" spans="1:17"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ID]],MasterData[],2,0)</f>
        <v>Product38</v>
      </c>
      <c r="J511" t="str">
        <f>VLOOKUP(InputData[[#This Row],[PRODUCT ID]],MasterData[],4,0)</f>
        <v>Kg</v>
      </c>
      <c r="K511" s="8">
        <f>VLOOKUP(InputData[[#This Row],[PRODUCT ID]],MasterData[],5,0)</f>
        <v>72</v>
      </c>
      <c r="L511" s="8">
        <f>VLOOKUP(InputData[[#This Row],[PRODUCT ID]],MasterData[],6,0)</f>
        <v>79.92</v>
      </c>
      <c r="M511" s="8">
        <f>InputData[[#This Row],[BUYING PRIZE]]*InputData[[#This Row],[QUANTITY]]</f>
        <v>360</v>
      </c>
      <c r="N511" s="8">
        <f>InputData[[#This Row],[SELLING PRICE]]*InputData[[#This Row],[QUANTITY]]*(1-InputData[[#This Row],[DISCOUNT %]])</f>
        <v>399.6</v>
      </c>
      <c r="O511">
        <f>DAY(InputData[[#This Row],[DATE]])</f>
        <v>7</v>
      </c>
      <c r="P511" t="str">
        <f>TEXT(InputData[[#This Row],[DATE]],"mmm")</f>
        <v>Dec</v>
      </c>
      <c r="Q511">
        <f>YEAR(InputData[[#This Row],[DATE]])</f>
        <v>2022</v>
      </c>
    </row>
    <row r="512" spans="1:17"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ID]],MasterData[],2,0)</f>
        <v>Product27</v>
      </c>
      <c r="J512" t="str">
        <f>VLOOKUP(InputData[[#This Row],[PRODUCT ID]],MasterData[],4,0)</f>
        <v>Lt</v>
      </c>
      <c r="K512" s="8">
        <f>VLOOKUP(InputData[[#This Row],[PRODUCT ID]],MasterData[],5,0)</f>
        <v>48</v>
      </c>
      <c r="L512" s="8">
        <f>VLOOKUP(InputData[[#This Row],[PRODUCT ID]],MasterData[],6,0)</f>
        <v>57.120000000000005</v>
      </c>
      <c r="M512" s="8">
        <f>InputData[[#This Row],[BUYING PRIZE]]*InputData[[#This Row],[QUANTITY]]</f>
        <v>240</v>
      </c>
      <c r="N512" s="8">
        <f>InputData[[#This Row],[SELLING PRICE]]*InputData[[#This Row],[QUANTITY]]*(1-InputData[[#This Row],[DISCOUNT %]])</f>
        <v>285.60000000000002</v>
      </c>
      <c r="O512">
        <f>DAY(InputData[[#This Row],[DATE]])</f>
        <v>11</v>
      </c>
      <c r="P512" t="str">
        <f>TEXT(InputData[[#This Row],[DATE]],"mmm")</f>
        <v>Dec</v>
      </c>
      <c r="Q512">
        <f>YEAR(InputData[[#This Row],[DATE]])</f>
        <v>2022</v>
      </c>
    </row>
    <row r="513" spans="1:17"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ID]],MasterData[],2,0)</f>
        <v>Product13</v>
      </c>
      <c r="J513" t="str">
        <f>VLOOKUP(InputData[[#This Row],[PRODUCT ID]],MasterData[],4,0)</f>
        <v>Kg</v>
      </c>
      <c r="K513" s="8">
        <f>VLOOKUP(InputData[[#This Row],[PRODUCT ID]],MasterData[],5,0)</f>
        <v>112</v>
      </c>
      <c r="L513" s="8">
        <f>VLOOKUP(InputData[[#This Row],[PRODUCT ID]],MasterData[],6,0)</f>
        <v>122.08</v>
      </c>
      <c r="M513" s="8">
        <f>InputData[[#This Row],[BUYING PRIZE]]*InputData[[#This Row],[QUANTITY]]</f>
        <v>1008</v>
      </c>
      <c r="N513" s="8">
        <f>InputData[[#This Row],[SELLING PRICE]]*InputData[[#This Row],[QUANTITY]]*(1-InputData[[#This Row],[DISCOUNT %]])</f>
        <v>1098.72</v>
      </c>
      <c r="O513">
        <f>DAY(InputData[[#This Row],[DATE]])</f>
        <v>11</v>
      </c>
      <c r="P513" t="str">
        <f>TEXT(InputData[[#This Row],[DATE]],"mmm")</f>
        <v>Dec</v>
      </c>
      <c r="Q513">
        <f>YEAR(InputData[[#This Row],[DATE]])</f>
        <v>2022</v>
      </c>
    </row>
    <row r="514" spans="1:17"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ID]],MasterData[],2,0)</f>
        <v>Product14</v>
      </c>
      <c r="J514" t="str">
        <f>VLOOKUP(InputData[[#This Row],[PRODUCT ID]],MasterData[],4,0)</f>
        <v>Kg</v>
      </c>
      <c r="K514" s="8">
        <f>VLOOKUP(InputData[[#This Row],[PRODUCT ID]],MasterData[],5,0)</f>
        <v>112</v>
      </c>
      <c r="L514" s="8">
        <f>VLOOKUP(InputData[[#This Row],[PRODUCT ID]],MasterData[],6,0)</f>
        <v>146.72</v>
      </c>
      <c r="M514" s="8">
        <f>InputData[[#This Row],[BUYING PRIZE]]*InputData[[#This Row],[QUANTITY]]</f>
        <v>1120</v>
      </c>
      <c r="N514" s="8">
        <f>InputData[[#This Row],[SELLING PRICE]]*InputData[[#This Row],[QUANTITY]]*(1-InputData[[#This Row],[DISCOUNT %]])</f>
        <v>1467.2</v>
      </c>
      <c r="O514">
        <f>DAY(InputData[[#This Row],[DATE]])</f>
        <v>11</v>
      </c>
      <c r="P514" t="str">
        <f>TEXT(InputData[[#This Row],[DATE]],"mmm")</f>
        <v>Dec</v>
      </c>
      <c r="Q514">
        <f>YEAR(InputData[[#This Row],[DATE]])</f>
        <v>2022</v>
      </c>
    </row>
    <row r="515" spans="1:17"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ID]],MasterData[],2,0)</f>
        <v>Product30</v>
      </c>
      <c r="J515" t="str">
        <f>VLOOKUP(InputData[[#This Row],[PRODUCT ID]],MasterData[],4,0)</f>
        <v>Ft</v>
      </c>
      <c r="K515" s="8">
        <f>VLOOKUP(InputData[[#This Row],[PRODUCT ID]],MasterData[],5,0)</f>
        <v>148</v>
      </c>
      <c r="L515" s="8">
        <f>VLOOKUP(InputData[[#This Row],[PRODUCT ID]],MasterData[],6,0)</f>
        <v>201.28</v>
      </c>
      <c r="M515" s="8">
        <f>InputData[[#This Row],[BUYING PRIZE]]*InputData[[#This Row],[QUANTITY]]</f>
        <v>1332</v>
      </c>
      <c r="N515" s="8">
        <f>InputData[[#This Row],[SELLING PRICE]]*InputData[[#This Row],[QUANTITY]]*(1-InputData[[#This Row],[DISCOUNT %]])</f>
        <v>1811.52</v>
      </c>
      <c r="O515">
        <f>DAY(InputData[[#This Row],[DATE]])</f>
        <v>12</v>
      </c>
      <c r="P515" t="str">
        <f>TEXT(InputData[[#This Row],[DATE]],"mmm")</f>
        <v>Dec</v>
      </c>
      <c r="Q515">
        <f>YEAR(InputData[[#This Row],[DATE]])</f>
        <v>2022</v>
      </c>
    </row>
    <row r="516" spans="1:17"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ID]],MasterData[],2,0)</f>
        <v>Product41</v>
      </c>
      <c r="J516" t="str">
        <f>VLOOKUP(InputData[[#This Row],[PRODUCT ID]],MasterData[],4,0)</f>
        <v>Ft</v>
      </c>
      <c r="K516" s="8">
        <f>VLOOKUP(InputData[[#This Row],[PRODUCT ID]],MasterData[],5,0)</f>
        <v>138</v>
      </c>
      <c r="L516" s="8">
        <f>VLOOKUP(InputData[[#This Row],[PRODUCT ID]],MasterData[],6,0)</f>
        <v>173.88</v>
      </c>
      <c r="M516" s="8">
        <f>InputData[[#This Row],[BUYING PRIZE]]*InputData[[#This Row],[QUANTITY]]</f>
        <v>1380</v>
      </c>
      <c r="N516" s="8">
        <f>InputData[[#This Row],[SELLING PRICE]]*InputData[[#This Row],[QUANTITY]]*(1-InputData[[#This Row],[DISCOUNT %]])</f>
        <v>1738.8</v>
      </c>
      <c r="O516">
        <f>DAY(InputData[[#This Row],[DATE]])</f>
        <v>12</v>
      </c>
      <c r="P516" t="str">
        <f>TEXT(InputData[[#This Row],[DATE]],"mmm")</f>
        <v>Dec</v>
      </c>
      <c r="Q516">
        <f>YEAR(InputData[[#This Row],[DATE]])</f>
        <v>2022</v>
      </c>
    </row>
    <row r="517" spans="1:17"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ID]],MasterData[],2,0)</f>
        <v>Product05</v>
      </c>
      <c r="J517" t="str">
        <f>VLOOKUP(InputData[[#This Row],[PRODUCT ID]],MasterData[],4,0)</f>
        <v>Ft</v>
      </c>
      <c r="K517" s="8">
        <f>VLOOKUP(InputData[[#This Row],[PRODUCT ID]],MasterData[],5,0)</f>
        <v>133</v>
      </c>
      <c r="L517" s="8">
        <f>VLOOKUP(InputData[[#This Row],[PRODUCT ID]],MasterData[],6,0)</f>
        <v>155.61000000000001</v>
      </c>
      <c r="M517" s="8">
        <f>InputData[[#This Row],[BUYING PRIZE]]*InputData[[#This Row],[QUANTITY]]</f>
        <v>532</v>
      </c>
      <c r="N517" s="8">
        <f>InputData[[#This Row],[SELLING PRICE]]*InputData[[#This Row],[QUANTITY]]*(1-InputData[[#This Row],[DISCOUNT %]])</f>
        <v>622.44000000000005</v>
      </c>
      <c r="O517">
        <f>DAY(InputData[[#This Row],[DATE]])</f>
        <v>14</v>
      </c>
      <c r="P517" t="str">
        <f>TEXT(InputData[[#This Row],[DATE]],"mmm")</f>
        <v>Dec</v>
      </c>
      <c r="Q517">
        <f>YEAR(InputData[[#This Row],[DATE]])</f>
        <v>2022</v>
      </c>
    </row>
    <row r="518" spans="1:17"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ID]],MasterData[],2,0)</f>
        <v>Product09</v>
      </c>
      <c r="J518" t="str">
        <f>VLOOKUP(InputData[[#This Row],[PRODUCT ID]],MasterData[],4,0)</f>
        <v>No.</v>
      </c>
      <c r="K518" s="8">
        <f>VLOOKUP(InputData[[#This Row],[PRODUCT ID]],MasterData[],5,0)</f>
        <v>6</v>
      </c>
      <c r="L518" s="8">
        <f>VLOOKUP(InputData[[#This Row],[PRODUCT ID]],MasterData[],6,0)</f>
        <v>7.8599999999999994</v>
      </c>
      <c r="M518" s="8">
        <f>InputData[[#This Row],[BUYING PRIZE]]*InputData[[#This Row],[QUANTITY]]</f>
        <v>78</v>
      </c>
      <c r="N518" s="8">
        <f>InputData[[#This Row],[SELLING PRICE]]*InputData[[#This Row],[QUANTITY]]*(1-InputData[[#This Row],[DISCOUNT %]])</f>
        <v>102.17999999999999</v>
      </c>
      <c r="O518">
        <f>DAY(InputData[[#This Row],[DATE]])</f>
        <v>15</v>
      </c>
      <c r="P518" t="str">
        <f>TEXT(InputData[[#This Row],[DATE]],"mmm")</f>
        <v>Dec</v>
      </c>
      <c r="Q518">
        <f>YEAR(InputData[[#This Row],[DATE]])</f>
        <v>2022</v>
      </c>
    </row>
    <row r="519" spans="1:17"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ID]],MasterData[],2,0)</f>
        <v>Product44</v>
      </c>
      <c r="J519" t="str">
        <f>VLOOKUP(InputData[[#This Row],[PRODUCT ID]],MasterData[],4,0)</f>
        <v>Kg</v>
      </c>
      <c r="K519" s="8">
        <f>VLOOKUP(InputData[[#This Row],[PRODUCT ID]],MasterData[],5,0)</f>
        <v>76</v>
      </c>
      <c r="L519" s="8">
        <f>VLOOKUP(InputData[[#This Row],[PRODUCT ID]],MasterData[],6,0)</f>
        <v>82.08</v>
      </c>
      <c r="M519" s="8">
        <f>InputData[[#This Row],[BUYING PRIZE]]*InputData[[#This Row],[QUANTITY]]</f>
        <v>532</v>
      </c>
      <c r="N519" s="8">
        <f>InputData[[#This Row],[SELLING PRICE]]*InputData[[#This Row],[QUANTITY]]*(1-InputData[[#This Row],[DISCOUNT %]])</f>
        <v>574.55999999999995</v>
      </c>
      <c r="O519">
        <f>DAY(InputData[[#This Row],[DATE]])</f>
        <v>19</v>
      </c>
      <c r="P519" t="str">
        <f>TEXT(InputData[[#This Row],[DATE]],"mmm")</f>
        <v>Dec</v>
      </c>
      <c r="Q519">
        <f>YEAR(InputData[[#This Row],[DATE]])</f>
        <v>2022</v>
      </c>
    </row>
    <row r="520" spans="1:17"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ID]],MasterData[],2,0)</f>
        <v>Product11</v>
      </c>
      <c r="J520" t="str">
        <f>VLOOKUP(InputData[[#This Row],[PRODUCT ID]],MasterData[],4,0)</f>
        <v>Lt</v>
      </c>
      <c r="K520" s="8">
        <f>VLOOKUP(InputData[[#This Row],[PRODUCT ID]],MasterData[],5,0)</f>
        <v>44</v>
      </c>
      <c r="L520" s="8">
        <f>VLOOKUP(InputData[[#This Row],[PRODUCT ID]],MasterData[],6,0)</f>
        <v>48.4</v>
      </c>
      <c r="M520" s="8">
        <f>InputData[[#This Row],[BUYING PRIZE]]*InputData[[#This Row],[QUANTITY]]</f>
        <v>616</v>
      </c>
      <c r="N520" s="8">
        <f>InputData[[#This Row],[SELLING PRICE]]*InputData[[#This Row],[QUANTITY]]*(1-InputData[[#This Row],[DISCOUNT %]])</f>
        <v>677.6</v>
      </c>
      <c r="O520">
        <f>DAY(InputData[[#This Row],[DATE]])</f>
        <v>19</v>
      </c>
      <c r="P520" t="str">
        <f>TEXT(InputData[[#This Row],[DATE]],"mmm")</f>
        <v>Dec</v>
      </c>
      <c r="Q520">
        <f>YEAR(InputData[[#This Row],[DATE]])</f>
        <v>2022</v>
      </c>
    </row>
    <row r="521" spans="1:17"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ID]],MasterData[],2,0)</f>
        <v>Product09</v>
      </c>
      <c r="J521" t="str">
        <f>VLOOKUP(InputData[[#This Row],[PRODUCT ID]],MasterData[],4,0)</f>
        <v>No.</v>
      </c>
      <c r="K521" s="8">
        <f>VLOOKUP(InputData[[#This Row],[PRODUCT ID]],MasterData[],5,0)</f>
        <v>6</v>
      </c>
      <c r="L521" s="8">
        <f>VLOOKUP(InputData[[#This Row],[PRODUCT ID]],MasterData[],6,0)</f>
        <v>7.8599999999999994</v>
      </c>
      <c r="M521" s="8">
        <f>InputData[[#This Row],[BUYING PRIZE]]*InputData[[#This Row],[QUANTITY]]</f>
        <v>66</v>
      </c>
      <c r="N521" s="8">
        <f>InputData[[#This Row],[SELLING PRICE]]*InputData[[#This Row],[QUANTITY]]*(1-InputData[[#This Row],[DISCOUNT %]])</f>
        <v>86.46</v>
      </c>
      <c r="O521">
        <f>DAY(InputData[[#This Row],[DATE]])</f>
        <v>19</v>
      </c>
      <c r="P521" t="str">
        <f>TEXT(InputData[[#This Row],[DATE]],"mmm")</f>
        <v>Dec</v>
      </c>
      <c r="Q521">
        <f>YEAR(InputData[[#This Row],[DATE]])</f>
        <v>2022</v>
      </c>
    </row>
    <row r="522" spans="1:17"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ID]],MasterData[],2,0)</f>
        <v>Product06</v>
      </c>
      <c r="J522" t="str">
        <f>VLOOKUP(InputData[[#This Row],[PRODUCT ID]],MasterData[],4,0)</f>
        <v>Kg</v>
      </c>
      <c r="K522" s="8">
        <f>VLOOKUP(InputData[[#This Row],[PRODUCT ID]],MasterData[],5,0)</f>
        <v>75</v>
      </c>
      <c r="L522" s="8">
        <f>VLOOKUP(InputData[[#This Row],[PRODUCT ID]],MasterData[],6,0)</f>
        <v>85.5</v>
      </c>
      <c r="M522" s="8">
        <f>InputData[[#This Row],[BUYING PRIZE]]*InputData[[#This Row],[QUANTITY]]</f>
        <v>750</v>
      </c>
      <c r="N522" s="8">
        <f>InputData[[#This Row],[SELLING PRICE]]*InputData[[#This Row],[QUANTITY]]*(1-InputData[[#This Row],[DISCOUNT %]])</f>
        <v>855</v>
      </c>
      <c r="O522">
        <f>DAY(InputData[[#This Row],[DATE]])</f>
        <v>21</v>
      </c>
      <c r="P522" t="str">
        <f>TEXT(InputData[[#This Row],[DATE]],"mmm")</f>
        <v>Dec</v>
      </c>
      <c r="Q522">
        <f>YEAR(InputData[[#This Row],[DATE]])</f>
        <v>2022</v>
      </c>
    </row>
    <row r="523" spans="1:17"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ID]],MasterData[],2,0)</f>
        <v>Product08</v>
      </c>
      <c r="J523" t="str">
        <f>VLOOKUP(InputData[[#This Row],[PRODUCT ID]],MasterData[],4,0)</f>
        <v>Kg</v>
      </c>
      <c r="K523" s="8">
        <f>VLOOKUP(InputData[[#This Row],[PRODUCT ID]],MasterData[],5,0)</f>
        <v>83</v>
      </c>
      <c r="L523" s="8">
        <f>VLOOKUP(InputData[[#This Row],[PRODUCT ID]],MasterData[],6,0)</f>
        <v>94.62</v>
      </c>
      <c r="M523" s="8">
        <f>InputData[[#This Row],[BUYING PRIZE]]*InputData[[#This Row],[QUANTITY]]</f>
        <v>1245</v>
      </c>
      <c r="N523" s="8">
        <f>InputData[[#This Row],[SELLING PRICE]]*InputData[[#This Row],[QUANTITY]]*(1-InputData[[#This Row],[DISCOUNT %]])</f>
        <v>1419.3000000000002</v>
      </c>
      <c r="O523">
        <f>DAY(InputData[[#This Row],[DATE]])</f>
        <v>29</v>
      </c>
      <c r="P523" t="str">
        <f>TEXT(InputData[[#This Row],[DATE]],"mmm")</f>
        <v>Dec</v>
      </c>
      <c r="Q523">
        <f>YEAR(InputData[[#This Row],[DATE]])</f>
        <v>2022</v>
      </c>
    </row>
    <row r="524" spans="1:17"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ID]],MasterData[],2,0)</f>
        <v>Product42</v>
      </c>
      <c r="J524" t="str">
        <f>VLOOKUP(InputData[[#This Row],[PRODUCT ID]],MasterData[],4,0)</f>
        <v>Ft</v>
      </c>
      <c r="K524" s="8">
        <f>VLOOKUP(InputData[[#This Row],[PRODUCT ID]],MasterData[],5,0)</f>
        <v>120</v>
      </c>
      <c r="L524" s="8">
        <f>VLOOKUP(InputData[[#This Row],[PRODUCT ID]],MasterData[],6,0)</f>
        <v>162</v>
      </c>
      <c r="M524" s="8">
        <f>InputData[[#This Row],[BUYING PRIZE]]*InputData[[#This Row],[QUANTITY]]</f>
        <v>120</v>
      </c>
      <c r="N524" s="8">
        <f>InputData[[#This Row],[SELLING PRICE]]*InputData[[#This Row],[QUANTITY]]*(1-InputData[[#This Row],[DISCOUNT %]])</f>
        <v>162</v>
      </c>
      <c r="O524">
        <f>DAY(InputData[[#This Row],[DATE]])</f>
        <v>29</v>
      </c>
      <c r="P524" t="str">
        <f>TEXT(InputData[[#This Row],[DATE]],"mmm")</f>
        <v>Dec</v>
      </c>
      <c r="Q524">
        <f>YEAR(InputData[[#This Row],[DATE]])</f>
        <v>2022</v>
      </c>
    </row>
    <row r="525" spans="1:17"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ID]],MasterData[],2,0)</f>
        <v>Product41</v>
      </c>
      <c r="J525" t="str">
        <f>VLOOKUP(InputData[[#This Row],[PRODUCT ID]],MasterData[],4,0)</f>
        <v>Ft</v>
      </c>
      <c r="K525" s="8">
        <f>VLOOKUP(InputData[[#This Row],[PRODUCT ID]],MasterData[],5,0)</f>
        <v>138</v>
      </c>
      <c r="L525" s="8">
        <f>VLOOKUP(InputData[[#This Row],[PRODUCT ID]],MasterData[],6,0)</f>
        <v>173.88</v>
      </c>
      <c r="M525" s="8">
        <f>InputData[[#This Row],[BUYING PRIZE]]*InputData[[#This Row],[QUANTITY]]</f>
        <v>1932</v>
      </c>
      <c r="N525" s="8">
        <f>InputData[[#This Row],[SELLING PRICE]]*InputData[[#This Row],[QUANTITY]]*(1-InputData[[#This Row],[DISCOUNT %]])</f>
        <v>2434.3199999999997</v>
      </c>
      <c r="O525">
        <f>DAY(InputData[[#This Row],[DATE]])</f>
        <v>30</v>
      </c>
      <c r="P525" t="str">
        <f>TEXT(InputData[[#This Row],[DATE]],"mmm")</f>
        <v>Dec</v>
      </c>
      <c r="Q525">
        <f>YEAR(InputData[[#This Row],[DATE]])</f>
        <v>2022</v>
      </c>
    </row>
    <row r="526" spans="1:17"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ID]],MasterData[],2,0)</f>
        <v>Product33</v>
      </c>
      <c r="J526" t="str">
        <f>VLOOKUP(InputData[[#This Row],[PRODUCT ID]],MasterData[],4,0)</f>
        <v>Kg</v>
      </c>
      <c r="K526" s="8">
        <f>VLOOKUP(InputData[[#This Row],[PRODUCT ID]],MasterData[],5,0)</f>
        <v>95</v>
      </c>
      <c r="L526" s="8">
        <f>VLOOKUP(InputData[[#This Row],[PRODUCT ID]],MasterData[],6,0)</f>
        <v>119.7</v>
      </c>
      <c r="M526" s="8">
        <f>InputData[[#This Row],[BUYING PRIZE]]*InputData[[#This Row],[QUANTITY]]</f>
        <v>1140</v>
      </c>
      <c r="N526" s="8">
        <f>InputData[[#This Row],[SELLING PRICE]]*InputData[[#This Row],[QUANTITY]]*(1-InputData[[#This Row],[DISCOUNT %]])</f>
        <v>1436.4</v>
      </c>
      <c r="O526">
        <f>DAY(InputData[[#This Row],[DATE]])</f>
        <v>31</v>
      </c>
      <c r="P526" t="str">
        <f>TEXT(InputData[[#This Row],[DATE]],"mmm")</f>
        <v>Dec</v>
      </c>
      <c r="Q526">
        <f>YEAR(InputData[[#This Row],[DATE]])</f>
        <v>2022</v>
      </c>
    </row>
    <row r="527" spans="1:17"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ID]],MasterData[],2,0)</f>
        <v>Product11</v>
      </c>
      <c r="J527" t="str">
        <f>VLOOKUP(InputData[[#This Row],[PRODUCT ID]],MasterData[],4,0)</f>
        <v>Lt</v>
      </c>
      <c r="K527" s="8">
        <f>VLOOKUP(InputData[[#This Row],[PRODUCT ID]],MasterData[],5,0)</f>
        <v>44</v>
      </c>
      <c r="L527" s="8">
        <f>VLOOKUP(InputData[[#This Row],[PRODUCT ID]],MasterData[],6,0)</f>
        <v>48.4</v>
      </c>
      <c r="M527" s="8">
        <f>InputData[[#This Row],[BUYING PRIZE]]*InputData[[#This Row],[QUANTITY]]</f>
        <v>264</v>
      </c>
      <c r="N527" s="8">
        <f>InputData[[#This Row],[SELLING PRICE]]*InputData[[#This Row],[QUANTITY]]*(1-InputData[[#This Row],[DISCOUNT %]])</f>
        <v>290.39999999999998</v>
      </c>
      <c r="O527">
        <f>DAY(InputData[[#This Row],[DATE]])</f>
        <v>31</v>
      </c>
      <c r="P527" t="str">
        <f>TEXT(InputData[[#This Row],[DATE]],"mmm")</f>
        <v>Dec</v>
      </c>
      <c r="Q527">
        <f>YEAR(InputData[[#This Row],[DATE]])</f>
        <v>2022</v>
      </c>
    </row>
    <row r="528" spans="1:17"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ID]],MasterData[],2,0)</f>
        <v>Product11</v>
      </c>
      <c r="J528" t="str">
        <f>VLOOKUP(InputData[[#This Row],[PRODUCT ID]],MasterData[],4,0)</f>
        <v>Lt</v>
      </c>
      <c r="K528" s="8">
        <f>VLOOKUP(InputData[[#This Row],[PRODUCT ID]],MasterData[],5,0)</f>
        <v>44</v>
      </c>
      <c r="L528" s="8">
        <f>VLOOKUP(InputData[[#This Row],[PRODUCT ID]],MasterData[],6,0)</f>
        <v>48.4</v>
      </c>
      <c r="M528" s="8">
        <f>InputData[[#This Row],[BUYING PRIZE]]*InputData[[#This Row],[QUANTITY]]</f>
        <v>132</v>
      </c>
      <c r="N528" s="8">
        <f>InputData[[#This Row],[SELLING PRICE]]*InputData[[#This Row],[QUANTITY]]*(1-InputData[[#This Row],[DISCOUNT %]])</f>
        <v>145.19999999999999</v>
      </c>
      <c r="O528">
        <f>DAY(InputData[[#This Row],[DATE]])</f>
        <v>31</v>
      </c>
      <c r="P528" t="str">
        <f>TEXT(InputData[[#This Row],[DATE]],"mmm")</f>
        <v>Dec</v>
      </c>
      <c r="Q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C1" sqref="C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ED794-7EDD-4842-8101-6084DC2E3AD5}">
  <sheetPr>
    <tabColor rgb="FFFF66CC"/>
  </sheetPr>
  <dimension ref="A1:AQ46"/>
  <sheetViews>
    <sheetView topLeftCell="AA1" zoomScale="96" zoomScaleNormal="70" workbookViewId="0">
      <selection activeCell="AC10" sqref="AC10"/>
    </sheetView>
  </sheetViews>
  <sheetFormatPr defaultRowHeight="14.4" x14ac:dyDescent="0.3"/>
  <cols>
    <col min="1" max="1" width="13.109375" bestFit="1" customWidth="1"/>
    <col min="2" max="2" width="27.88671875" bestFit="1" customWidth="1"/>
    <col min="4" max="4" width="27.5546875" bestFit="1" customWidth="1"/>
    <col min="5" max="5" width="27.88671875" bestFit="1" customWidth="1"/>
    <col min="6" max="6" width="13.6640625" customWidth="1"/>
    <col min="7" max="7" width="13.109375" bestFit="1" customWidth="1"/>
    <col min="8" max="8" width="27.5546875" bestFit="1" customWidth="1"/>
    <col min="9" max="9" width="27.88671875" bestFit="1" customWidth="1"/>
    <col min="10" max="10" width="9.5546875" customWidth="1"/>
    <col min="13" max="13" width="10" bestFit="1" customWidth="1"/>
    <col min="17" max="17" width="12.5546875" bestFit="1" customWidth="1"/>
    <col min="18" max="18" width="8" bestFit="1" customWidth="1"/>
    <col min="19" max="19" width="27.88671875" bestFit="1" customWidth="1"/>
    <col min="20" max="20" width="17" bestFit="1" customWidth="1"/>
    <col min="21" max="21" width="16.33203125" customWidth="1"/>
    <col min="22" max="22" width="16.33203125" bestFit="1" customWidth="1"/>
    <col min="25" max="25" width="10" style="13" bestFit="1" customWidth="1"/>
    <col min="28" max="28" width="10.109375" bestFit="1" customWidth="1"/>
    <col min="29" max="29" width="12.21875" bestFit="1" customWidth="1"/>
    <col min="32" max="32" width="13.109375" bestFit="1" customWidth="1"/>
    <col min="33" max="33" width="27.88671875" bestFit="1" customWidth="1"/>
    <col min="36" max="36" width="10.33203125" bestFit="1" customWidth="1"/>
    <col min="37" max="37" width="11.6640625" bestFit="1" customWidth="1"/>
    <col min="38" max="38" width="10.33203125" bestFit="1" customWidth="1"/>
    <col min="39" max="39" width="13.109375" bestFit="1" customWidth="1"/>
    <col min="40" max="40" width="27.88671875" bestFit="1" customWidth="1"/>
    <col min="42" max="42" width="13.109375" bestFit="1" customWidth="1"/>
    <col min="43" max="43" width="27.88671875" bestFit="1" customWidth="1"/>
    <col min="45" max="45" width="12.5546875" bestFit="1" customWidth="1"/>
    <col min="46" max="46" width="26.77734375" bestFit="1" customWidth="1"/>
  </cols>
  <sheetData>
    <row r="1" spans="1:43" x14ac:dyDescent="0.3">
      <c r="A1" s="9" t="s">
        <v>121</v>
      </c>
      <c r="B1" t="s">
        <v>120</v>
      </c>
      <c r="D1" t="s">
        <v>122</v>
      </c>
      <c r="E1" t="s">
        <v>120</v>
      </c>
      <c r="G1" s="9" t="s">
        <v>121</v>
      </c>
      <c r="H1" t="s">
        <v>122</v>
      </c>
      <c r="I1" t="s">
        <v>120</v>
      </c>
      <c r="M1" t="b">
        <v>1</v>
      </c>
      <c r="N1" t="b">
        <v>1</v>
      </c>
      <c r="O1" t="b">
        <v>1</v>
      </c>
      <c r="P1" s="12"/>
      <c r="W1" t="str">
        <f ca="1">VLOOKUP(1,V1:Z46,2,0)</f>
        <v>Product41</v>
      </c>
      <c r="X1" t="str">
        <f ca="1">VLOOKUP(1,V1:Z46,3,0)</f>
        <v>Ft</v>
      </c>
      <c r="Y1" s="13">
        <f ca="1">VLOOKUP(1,V1:Z46,4,0)</f>
        <v>22952.16</v>
      </c>
      <c r="Z1">
        <f ca="1">VLOOKUP(1,V1:Z46,5,0)</f>
        <v>132</v>
      </c>
      <c r="AB1">
        <v>11</v>
      </c>
      <c r="AC1">
        <f>COUNT(T:T)-9</f>
        <v>35</v>
      </c>
      <c r="AD1">
        <f>MIN(AB1:AC1)</f>
        <v>11</v>
      </c>
      <c r="AJ1" t="str">
        <f ca="1">VLOOKUP(1,$AI:$AK,2,0)</f>
        <v>Category04</v>
      </c>
      <c r="AK1" s="14">
        <f ca="1">VLOOKUP(1,$AI:$AK,3,0)</f>
        <v>95269.4</v>
      </c>
      <c r="AM1" s="9" t="s">
        <v>121</v>
      </c>
      <c r="AN1" t="s">
        <v>120</v>
      </c>
      <c r="AP1" s="9" t="s">
        <v>121</v>
      </c>
      <c r="AQ1" t="s">
        <v>120</v>
      </c>
    </row>
    <row r="2" spans="1:43" x14ac:dyDescent="0.3">
      <c r="A2" s="10">
        <v>1</v>
      </c>
      <c r="B2" s="8">
        <v>13167.810000000001</v>
      </c>
      <c r="D2" s="8">
        <v>332504</v>
      </c>
      <c r="E2" s="8">
        <v>401411.91999999969</v>
      </c>
      <c r="G2" s="10" t="s">
        <v>123</v>
      </c>
      <c r="H2" s="8">
        <v>34290</v>
      </c>
      <c r="I2" s="8">
        <v>41346.959999999992</v>
      </c>
      <c r="L2" s="12" t="s">
        <v>139</v>
      </c>
      <c r="M2" s="12" t="s">
        <v>140</v>
      </c>
      <c r="N2" s="12" t="s">
        <v>141</v>
      </c>
      <c r="O2" s="12" t="s">
        <v>138</v>
      </c>
      <c r="Q2" s="9" t="s">
        <v>114</v>
      </c>
      <c r="R2" s="9" t="s">
        <v>3</v>
      </c>
      <c r="S2" t="s">
        <v>120</v>
      </c>
      <c r="T2" t="s">
        <v>135</v>
      </c>
      <c r="AF2" s="9" t="s">
        <v>121</v>
      </c>
      <c r="AG2" t="s">
        <v>120</v>
      </c>
      <c r="AM2" s="10" t="s">
        <v>108</v>
      </c>
      <c r="AN2" s="8">
        <v>208140.15000000005</v>
      </c>
      <c r="AP2" s="10" t="s">
        <v>107</v>
      </c>
      <c r="AQ2" s="8">
        <v>199516.90000000008</v>
      </c>
    </row>
    <row r="3" spans="1:43" x14ac:dyDescent="0.3">
      <c r="A3" s="10">
        <v>2</v>
      </c>
      <c r="B3" s="8">
        <v>13210.220000000001</v>
      </c>
      <c r="G3" s="10" t="s">
        <v>124</v>
      </c>
      <c r="H3" s="8">
        <v>25341</v>
      </c>
      <c r="I3" s="8">
        <v>30857.300000000003</v>
      </c>
      <c r="L3" s="10" t="s">
        <v>123</v>
      </c>
      <c r="M3" s="8">
        <f>IF(M1=TRUE,VLOOKUP(L3,G:I,3,0),NA())</f>
        <v>41346.959999999992</v>
      </c>
      <c r="N3" s="8">
        <f>IF(N1=TRUE,VLOOKUP(L3,G:I,3,0)-VLOOKUP(L3,G:I,2,0),NA())</f>
        <v>7056.9599999999919</v>
      </c>
      <c r="O3" s="11">
        <f>IF($O$1=TRUE,N3/VLOOKUP(L3,G:I,2,0),"")</f>
        <v>0.20580227471566032</v>
      </c>
      <c r="Q3" t="s">
        <v>7</v>
      </c>
      <c r="R3" t="s">
        <v>9</v>
      </c>
      <c r="S3" s="8">
        <v>9764.7199999999993</v>
      </c>
      <c r="T3">
        <v>94</v>
      </c>
      <c r="V3">
        <f ca="1">RANK(Y3,_xlfn.ANCHORARRAY(Y3))</f>
        <v>19</v>
      </c>
      <c r="W3" t="str" cm="1">
        <f t="array" aca="1" ref="W3:W46" ca="1">OFFSET($Q$2,1,0,COUNT($S:$S))</f>
        <v>Product01</v>
      </c>
      <c r="X3" t="str" cm="1">
        <f t="array" aca="1" ref="X3:X46" ca="1">OFFSET($Q$2,1,1,COUNT($S:$S))</f>
        <v>Kg</v>
      </c>
      <c r="Y3" s="13" cm="1">
        <f t="array" aca="1" ref="Y3:Y46" ca="1">OFFSET($Q$2,1,2,COUNT($S:$S))</f>
        <v>9764.7199999999993</v>
      </c>
      <c r="Z3" cm="1">
        <f t="array" aca="1" ref="Z3:Z46" ca="1">OFFSET($Q$2,1,3,COUNT($S:$S))</f>
        <v>94</v>
      </c>
      <c r="AB3" t="str" cm="1">
        <f t="array" aca="1" ref="AB3:AB12" ca="1">OFFSET($Q$2,$AD$1,0,10)</f>
        <v>Product11</v>
      </c>
      <c r="AC3" s="14" cm="1">
        <f t="array" aca="1" ref="AC3:AC12" ca="1">OFFSET($Q$2,$AD$1,2,10)</f>
        <v>5856.4</v>
      </c>
      <c r="AF3" s="10" t="s">
        <v>8</v>
      </c>
      <c r="AG3" s="8">
        <v>69261.950000000012</v>
      </c>
      <c r="AI3">
        <f ca="1">RANK(AK3,_xlfn.ANCHORARRAY(AK3))</f>
        <v>4</v>
      </c>
      <c r="AJ3" t="str" cm="1">
        <f t="array" aca="1" ref="AJ3:AJ7" ca="1">OFFSET($AF$2,1,0,COUNT($AG:$AG))</f>
        <v>Category01</v>
      </c>
      <c r="AK3" s="14" cm="1">
        <f t="array" aca="1" ref="AK3:AK7" ca="1">OFFSET($AF$2,1,1,COUNT($AG:$AG))</f>
        <v>69261.950000000012</v>
      </c>
      <c r="AM3" s="10" t="s">
        <v>106</v>
      </c>
      <c r="AN3" s="8">
        <v>133923.87000000002</v>
      </c>
      <c r="AP3" s="10" t="s">
        <v>106</v>
      </c>
      <c r="AQ3" s="8">
        <v>201895.01999999993</v>
      </c>
    </row>
    <row r="4" spans="1:43" x14ac:dyDescent="0.3">
      <c r="A4" s="10">
        <v>3</v>
      </c>
      <c r="B4" s="8">
        <v>20202.099999999995</v>
      </c>
      <c r="D4" t="s">
        <v>136</v>
      </c>
      <c r="E4" s="8">
        <f>GETPIVOTDATA("Sum of TOTAL BUYING VALUE",$D$1)</f>
        <v>332504</v>
      </c>
      <c r="G4" s="10" t="s">
        <v>125</v>
      </c>
      <c r="H4" s="8">
        <v>23437</v>
      </c>
      <c r="I4" s="8">
        <v>28616.65</v>
      </c>
      <c r="L4" s="10" t="s">
        <v>124</v>
      </c>
      <c r="M4" s="8">
        <f>IF(M1=TRUE,VLOOKUP(L4,G:I,3,0),NA())</f>
        <v>30857.300000000003</v>
      </c>
      <c r="N4" s="8">
        <f>IF(N1=TRUE,VLOOKUP(L4,G:I,3,0)-VLOOKUP(L4,G:I,2,0),NA())</f>
        <v>5516.3000000000029</v>
      </c>
      <c r="O4" s="11">
        <f t="shared" ref="O4:O14" si="0">IF($O$1=TRUE,N4/VLOOKUP(L4,G:I,2,0),"")</f>
        <v>0.21768280651907987</v>
      </c>
      <c r="Q4" t="s">
        <v>11</v>
      </c>
      <c r="R4" t="s">
        <v>9</v>
      </c>
      <c r="S4" s="8">
        <v>13423.199999999999</v>
      </c>
      <c r="T4">
        <v>94</v>
      </c>
      <c r="V4">
        <f ca="1">RANK(Y4,_xlfn.ANCHORARRAY(Y3))</f>
        <v>10</v>
      </c>
      <c r="W4" t="str">
        <f ca="1"/>
        <v>Product02</v>
      </c>
      <c r="X4" t="str">
        <f ca="1"/>
        <v>Kg</v>
      </c>
      <c r="Y4" s="13">
        <f ca="1"/>
        <v>13423.199999999999</v>
      </c>
      <c r="Z4">
        <f ca="1"/>
        <v>94</v>
      </c>
      <c r="AB4" t="str">
        <f ca="1"/>
        <v>Product12</v>
      </c>
      <c r="AC4" s="14">
        <f ca="1"/>
        <v>11582.910000000003</v>
      </c>
      <c r="AF4" s="10" t="s">
        <v>28</v>
      </c>
      <c r="AG4" s="8">
        <v>92963.87</v>
      </c>
      <c r="AI4">
        <f ca="1">RANK(AK4,_xlfn.ANCHORARRAY(AK3))</f>
        <v>2</v>
      </c>
      <c r="AJ4" t="str">
        <f ca="1"/>
        <v>Category02</v>
      </c>
      <c r="AK4" s="14">
        <f ca="1"/>
        <v>92963.87</v>
      </c>
      <c r="AM4" s="10" t="s">
        <v>105</v>
      </c>
      <c r="AN4" s="8">
        <v>59347.900000000009</v>
      </c>
    </row>
    <row r="5" spans="1:43" x14ac:dyDescent="0.3">
      <c r="A5" s="10">
        <v>4</v>
      </c>
      <c r="B5" s="8">
        <v>11312.2</v>
      </c>
      <c r="D5" t="s">
        <v>137</v>
      </c>
      <c r="E5" s="8">
        <f>GETPIVOTDATA("Sum of TOTAL SELLING VALUE",$D$1)-GETPIVOTDATA("Sum of TOTAL BUYING VALUE",$D$1)</f>
        <v>68907.919999999693</v>
      </c>
      <c r="G5" s="10" t="s">
        <v>126</v>
      </c>
      <c r="H5" s="8">
        <v>21282</v>
      </c>
      <c r="I5" s="8">
        <v>26579.11</v>
      </c>
      <c r="L5" s="10" t="s">
        <v>125</v>
      </c>
      <c r="M5" s="8">
        <f>IF(M1=TRUE,VLOOKUP(L5,G:I,3,0),NA())</f>
        <v>28616.65</v>
      </c>
      <c r="N5" s="8">
        <f>IF(N1=TRUE,VLOOKUP(L5,G:I,3,0)-VLOOKUP(L5,G:I,2,0),NA())</f>
        <v>5179.6500000000015</v>
      </c>
      <c r="O5" s="11">
        <f t="shared" si="0"/>
        <v>0.22100311473311438</v>
      </c>
      <c r="Q5" t="s">
        <v>13</v>
      </c>
      <c r="R5" t="s">
        <v>9</v>
      </c>
      <c r="S5" s="8">
        <v>6394.2599999999993</v>
      </c>
      <c r="T5">
        <v>79</v>
      </c>
      <c r="V5">
        <f ca="1">RANK(Y5,_xlfn.ANCHORARRAY(Y3))</f>
        <v>26</v>
      </c>
      <c r="W5" t="str">
        <f ca="1"/>
        <v>Product03</v>
      </c>
      <c r="X5" t="str">
        <f ca="1"/>
        <v>Kg</v>
      </c>
      <c r="Y5" s="13">
        <f ca="1"/>
        <v>6394.2599999999993</v>
      </c>
      <c r="Z5">
        <f ca="1"/>
        <v>79</v>
      </c>
      <c r="AB5" t="str">
        <f ca="1"/>
        <v>Product13</v>
      </c>
      <c r="AC5" s="14">
        <f ca="1"/>
        <v>8423.52</v>
      </c>
      <c r="AF5" s="10" t="s">
        <v>49</v>
      </c>
      <c r="AG5" s="8">
        <v>52299.509999999995</v>
      </c>
      <c r="AI5">
        <f ca="1">RANK(AK5,_xlfn.ANCHORARRAY(AK3))</f>
        <v>5</v>
      </c>
      <c r="AJ5" t="str">
        <f ca="1"/>
        <v>Category03</v>
      </c>
      <c r="AK5" s="14">
        <f ca="1"/>
        <v>52299.509999999995</v>
      </c>
    </row>
    <row r="6" spans="1:43" x14ac:dyDescent="0.3">
      <c r="A6" s="10">
        <v>5</v>
      </c>
      <c r="B6" s="8">
        <v>11711.449999999999</v>
      </c>
      <c r="D6" t="s">
        <v>138</v>
      </c>
      <c r="E6" s="11">
        <f>E5/GETPIVOTDATA("Sum of TOTAL BUYING VALUE",$D$1)</f>
        <v>0.20723937155643149</v>
      </c>
      <c r="G6" s="10" t="s">
        <v>127</v>
      </c>
      <c r="H6" s="8">
        <v>26526</v>
      </c>
      <c r="I6" s="8">
        <v>30910.45</v>
      </c>
      <c r="L6" s="10" t="s">
        <v>126</v>
      </c>
      <c r="M6" s="8">
        <f>IF(M1=TRUE,VLOOKUP(L6,G:I,3,0),NA())</f>
        <v>26579.11</v>
      </c>
      <c r="N6" s="8">
        <f>IF(N1=TRUE,VLOOKUP(L6,G:I,3,0)-VLOOKUP(L6,G:I,2,0),NA())</f>
        <v>5297.1100000000006</v>
      </c>
      <c r="O6" s="11">
        <f t="shared" si="0"/>
        <v>0.24890094915891367</v>
      </c>
      <c r="Q6" t="s">
        <v>15</v>
      </c>
      <c r="R6" t="s">
        <v>109</v>
      </c>
      <c r="S6" s="8">
        <v>6056.1600000000008</v>
      </c>
      <c r="T6">
        <v>124</v>
      </c>
      <c r="V6">
        <f ca="1">RANK(Y6,_xlfn.ANCHORARRAY(Y3))</f>
        <v>30</v>
      </c>
      <c r="W6" t="str">
        <f ca="1"/>
        <v>Product04</v>
      </c>
      <c r="X6" t="str">
        <f ca="1"/>
        <v>Lt</v>
      </c>
      <c r="Y6" s="13">
        <f ca="1"/>
        <v>6056.1600000000008</v>
      </c>
      <c r="Z6">
        <f ca="1"/>
        <v>124</v>
      </c>
      <c r="AB6" t="str">
        <f ca="1"/>
        <v>Product14</v>
      </c>
      <c r="AC6" s="14">
        <f ca="1"/>
        <v>12764.640000000001</v>
      </c>
      <c r="AF6" s="10" t="s">
        <v>62</v>
      </c>
      <c r="AG6" s="8">
        <v>95269.4</v>
      </c>
      <c r="AI6">
        <f ca="1">RANK(AK6,_xlfn.ANCHORARRAY(AK3))</f>
        <v>1</v>
      </c>
      <c r="AJ6" t="str">
        <f ca="1"/>
        <v>Category04</v>
      </c>
      <c r="AK6" s="14">
        <f ca="1"/>
        <v>95269.4</v>
      </c>
    </row>
    <row r="7" spans="1:43" x14ac:dyDescent="0.3">
      <c r="A7" s="10">
        <v>6</v>
      </c>
      <c r="B7" s="8">
        <v>14365.540000000005</v>
      </c>
      <c r="G7" s="10" t="s">
        <v>128</v>
      </c>
      <c r="H7" s="8">
        <v>24879</v>
      </c>
      <c r="I7" s="8">
        <v>30533.710000000003</v>
      </c>
      <c r="L7" s="10" t="s">
        <v>127</v>
      </c>
      <c r="M7" s="8">
        <f>IF(M1=TRUE,VLOOKUP(L7,G:I,3,0),NA())</f>
        <v>30910.45</v>
      </c>
      <c r="N7" s="8">
        <f>IF(N1=TRUE,VLOOKUP(L7,G:I,3,0)-VLOOKUP(L7,G:I,2,0),NA())</f>
        <v>4384.4500000000007</v>
      </c>
      <c r="O7" s="11">
        <f t="shared" si="0"/>
        <v>0.16528877327904701</v>
      </c>
      <c r="Q7" t="s">
        <v>17</v>
      </c>
      <c r="R7" t="s">
        <v>110</v>
      </c>
      <c r="S7" s="8">
        <v>15716.61</v>
      </c>
      <c r="T7">
        <v>101</v>
      </c>
      <c r="V7">
        <f ca="1">RANK(Y7,_xlfn.ANCHORARRAY(Y3))</f>
        <v>8</v>
      </c>
      <c r="W7" t="str">
        <f ca="1"/>
        <v>Product05</v>
      </c>
      <c r="X7" t="str">
        <f ca="1"/>
        <v>Ft</v>
      </c>
      <c r="Y7" s="13">
        <f ca="1"/>
        <v>15716.61</v>
      </c>
      <c r="Z7">
        <f ca="1"/>
        <v>101</v>
      </c>
      <c r="AB7" t="str">
        <f ca="1"/>
        <v>Product15</v>
      </c>
      <c r="AC7" s="14">
        <f ca="1"/>
        <v>1839.2399999999998</v>
      </c>
      <c r="AF7" s="10" t="s">
        <v>85</v>
      </c>
      <c r="AG7" s="8">
        <v>91617.19</v>
      </c>
      <c r="AI7">
        <f ca="1">RANK(AK7,_xlfn.ANCHORARRAY(AK3))</f>
        <v>3</v>
      </c>
      <c r="AJ7" t="str">
        <f ca="1"/>
        <v>Category05</v>
      </c>
      <c r="AK7" s="14">
        <f ca="1"/>
        <v>91617.19</v>
      </c>
    </row>
    <row r="8" spans="1:43" x14ac:dyDescent="0.3">
      <c r="A8" s="10">
        <v>7</v>
      </c>
      <c r="B8" s="8">
        <v>7132.79</v>
      </c>
      <c r="G8" s="10" t="s">
        <v>129</v>
      </c>
      <c r="H8" s="8">
        <v>29878</v>
      </c>
      <c r="I8" s="8">
        <v>35251.79</v>
      </c>
      <c r="L8" s="10" t="s">
        <v>128</v>
      </c>
      <c r="M8" s="8">
        <f>IF(M1=TRUE,VLOOKUP(L8,G:I,3,0),NA())</f>
        <v>30533.710000000003</v>
      </c>
      <c r="N8" s="8">
        <f>IF(N1=TRUE,VLOOKUP(L8,G:I,3,0)-VLOOKUP(L8,G:I,2,0),NA())</f>
        <v>5654.7100000000028</v>
      </c>
      <c r="O8" s="11">
        <f t="shared" si="0"/>
        <v>0.22728847622492876</v>
      </c>
      <c r="Q8" t="s">
        <v>19</v>
      </c>
      <c r="R8" t="s">
        <v>9</v>
      </c>
      <c r="S8" s="8">
        <v>4531.5</v>
      </c>
      <c r="T8">
        <v>53</v>
      </c>
      <c r="V8">
        <f ca="1">RANK(Y8,_xlfn.ANCHORARRAY(Y3))</f>
        <v>35</v>
      </c>
      <c r="W8" t="str">
        <f ca="1"/>
        <v>Product06</v>
      </c>
      <c r="X8" t="str">
        <f ca="1"/>
        <v>Kg</v>
      </c>
      <c r="Y8" s="13">
        <f ca="1"/>
        <v>4531.5</v>
      </c>
      <c r="Z8">
        <f ca="1"/>
        <v>53</v>
      </c>
      <c r="AB8" t="str">
        <f ca="1"/>
        <v>Product16</v>
      </c>
      <c r="AC8" s="14">
        <f ca="1"/>
        <v>1996.8</v>
      </c>
    </row>
    <row r="9" spans="1:43" x14ac:dyDescent="0.3">
      <c r="A9" s="10">
        <v>8</v>
      </c>
      <c r="B9" s="8">
        <v>14262.46</v>
      </c>
      <c r="G9" s="10" t="s">
        <v>130</v>
      </c>
      <c r="H9" s="8">
        <v>29831</v>
      </c>
      <c r="I9" s="8">
        <v>35350.400000000016</v>
      </c>
      <c r="L9" s="10" t="s">
        <v>129</v>
      </c>
      <c r="M9" s="8">
        <f>IF(M1=TRUE,VLOOKUP(L9,G:I,3,0),NA())</f>
        <v>35251.79</v>
      </c>
      <c r="N9" s="8">
        <f>IF(N1=TRUE,VLOOKUP(L9,G:I,3,0)-VLOOKUP(L9,G:I,2,0),NA())</f>
        <v>5373.7900000000009</v>
      </c>
      <c r="O9" s="11">
        <f t="shared" si="0"/>
        <v>0.1798577548698039</v>
      </c>
      <c r="Q9" t="s">
        <v>21</v>
      </c>
      <c r="R9" t="s">
        <v>109</v>
      </c>
      <c r="S9" s="8">
        <v>2291.04</v>
      </c>
      <c r="T9">
        <v>48</v>
      </c>
      <c r="V9">
        <f ca="1">RANK(Y9,_xlfn.ANCHORARRAY(Y3))</f>
        <v>39</v>
      </c>
      <c r="W9" t="str">
        <f ca="1"/>
        <v>Product07</v>
      </c>
      <c r="X9" t="str">
        <f ca="1"/>
        <v>Lt</v>
      </c>
      <c r="Y9" s="13">
        <f ca="1"/>
        <v>2291.04</v>
      </c>
      <c r="Z9">
        <f ca="1"/>
        <v>48</v>
      </c>
      <c r="AB9" t="str">
        <f ca="1"/>
        <v>Product17</v>
      </c>
      <c r="AC9" s="14">
        <f ca="1"/>
        <v>9877.1400000000012</v>
      </c>
    </row>
    <row r="10" spans="1:43" x14ac:dyDescent="0.3">
      <c r="A10" s="10">
        <v>9</v>
      </c>
      <c r="B10" s="8">
        <v>16824.670000000002</v>
      </c>
      <c r="G10" s="10" t="s">
        <v>131</v>
      </c>
      <c r="H10" s="8">
        <v>28758</v>
      </c>
      <c r="I10" s="8">
        <v>35242.810000000005</v>
      </c>
      <c r="L10" s="10" t="s">
        <v>130</v>
      </c>
      <c r="M10" s="8">
        <f>IF(M1=TRUE,VLOOKUP(L10,G:I,3,0),NA())</f>
        <v>35350.400000000016</v>
      </c>
      <c r="N10" s="8">
        <f>IF(N1=TRUE,VLOOKUP(L10,G:I,3,0)-VLOOKUP(L10,G:I,2,0),NA())</f>
        <v>5519.400000000016</v>
      </c>
      <c r="O10" s="11">
        <f t="shared" si="0"/>
        <v>0.18502229224632147</v>
      </c>
      <c r="Q10" t="s">
        <v>23</v>
      </c>
      <c r="R10" t="s">
        <v>9</v>
      </c>
      <c r="S10" s="8">
        <v>10502.82</v>
      </c>
      <c r="T10">
        <v>111</v>
      </c>
      <c r="V10">
        <f ca="1">RANK(Y10,_xlfn.ANCHORARRAY(Y3))</f>
        <v>15</v>
      </c>
      <c r="W10" t="str">
        <f ca="1"/>
        <v>Product08</v>
      </c>
      <c r="X10" t="str">
        <f ca="1"/>
        <v>Kg</v>
      </c>
      <c r="Y10" s="13">
        <f ca="1"/>
        <v>10502.82</v>
      </c>
      <c r="Z10">
        <f ca="1"/>
        <v>111</v>
      </c>
      <c r="AB10" t="str">
        <f ca="1"/>
        <v>Product18</v>
      </c>
      <c r="AC10" s="13">
        <f ca="1"/>
        <v>4035.2200000000003</v>
      </c>
    </row>
    <row r="11" spans="1:43" x14ac:dyDescent="0.3">
      <c r="A11" s="10">
        <v>10</v>
      </c>
      <c r="B11" s="8">
        <v>15229.35</v>
      </c>
      <c r="G11" s="10" t="s">
        <v>132</v>
      </c>
      <c r="H11" s="8">
        <v>27842</v>
      </c>
      <c r="I11" s="8">
        <v>33500.69000000001</v>
      </c>
      <c r="L11" s="10" t="s">
        <v>131</v>
      </c>
      <c r="M11" s="8">
        <f>IF(M1=TRUE,VLOOKUP(L11,G:I,3,0),NA())</f>
        <v>35242.810000000005</v>
      </c>
      <c r="N11" s="8">
        <f>IF(N1=TRUE,VLOOKUP(L11,G:I,3,0)-VLOOKUP(L11,G:I,2,0),NA())</f>
        <v>6484.8100000000049</v>
      </c>
      <c r="O11" s="11">
        <f t="shared" si="0"/>
        <v>0.22549586202100302</v>
      </c>
      <c r="Q11" t="s">
        <v>25</v>
      </c>
      <c r="R11" t="s">
        <v>111</v>
      </c>
      <c r="S11" s="8">
        <v>581.64</v>
      </c>
      <c r="T11">
        <v>74</v>
      </c>
      <c r="V11">
        <f ca="1">RANK(Y11,_xlfn.ANCHORARRAY(Y3))</f>
        <v>44</v>
      </c>
      <c r="W11" t="str">
        <f ca="1"/>
        <v>Product09</v>
      </c>
      <c r="X11" t="str">
        <f ca="1"/>
        <v>No.</v>
      </c>
      <c r="Y11" s="13">
        <f ca="1"/>
        <v>581.64</v>
      </c>
      <c r="Z11">
        <f ca="1"/>
        <v>74</v>
      </c>
      <c r="AB11" t="str">
        <f ca="1"/>
        <v>Product19</v>
      </c>
      <c r="AC11" s="14">
        <f ca="1"/>
        <v>20160</v>
      </c>
    </row>
    <row r="12" spans="1:43" x14ac:dyDescent="0.3">
      <c r="A12" s="10">
        <v>11</v>
      </c>
      <c r="B12" s="8">
        <v>11915.58</v>
      </c>
      <c r="G12" s="10" t="s">
        <v>133</v>
      </c>
      <c r="H12" s="8">
        <v>29306</v>
      </c>
      <c r="I12" s="8">
        <v>36124.07</v>
      </c>
      <c r="L12" s="10" t="s">
        <v>132</v>
      </c>
      <c r="M12" s="8">
        <f>IF(M1=TRUE,VLOOKUP(L12,G:I,3,0),NA())</f>
        <v>33500.69000000001</v>
      </c>
      <c r="N12" s="8">
        <f>IF(N1=TRUE,VLOOKUP(L12,G:I,3,0)-VLOOKUP(L12,G:I,2,0),NA())</f>
        <v>5658.6900000000096</v>
      </c>
      <c r="O12" s="11">
        <f t="shared" si="0"/>
        <v>0.20324294231736259</v>
      </c>
      <c r="Q12" t="s">
        <v>27</v>
      </c>
      <c r="R12" t="s">
        <v>110</v>
      </c>
      <c r="S12" s="8">
        <v>16428</v>
      </c>
      <c r="T12">
        <v>100</v>
      </c>
      <c r="V12">
        <f ca="1">RANK(Y12,_xlfn.ANCHORARRAY(Y3))</f>
        <v>5</v>
      </c>
      <c r="W12" t="str">
        <f ca="1"/>
        <v>Product10</v>
      </c>
      <c r="X12" t="str">
        <f ca="1"/>
        <v>Ft</v>
      </c>
      <c r="Y12" s="13">
        <f ca="1"/>
        <v>16428</v>
      </c>
      <c r="Z12">
        <f ca="1"/>
        <v>100</v>
      </c>
      <c r="AB12" t="str">
        <f ca="1"/>
        <v>Product20</v>
      </c>
      <c r="AC12" s="14">
        <f ca="1"/>
        <v>8006.25</v>
      </c>
    </row>
    <row r="13" spans="1:43" x14ac:dyDescent="0.3">
      <c r="A13" s="10">
        <v>12</v>
      </c>
      <c r="B13" s="8">
        <v>14837.359999999999</v>
      </c>
      <c r="G13" s="10" t="s">
        <v>134</v>
      </c>
      <c r="H13" s="8">
        <v>31134</v>
      </c>
      <c r="I13" s="8">
        <v>37097.979999999996</v>
      </c>
      <c r="L13" s="10" t="s">
        <v>133</v>
      </c>
      <c r="M13" s="8">
        <f>IF(M1=TRUE,VLOOKUP(L13,G:I,3,0),NA())</f>
        <v>36124.07</v>
      </c>
      <c r="N13" s="8">
        <f>IF(N1=TRUE,VLOOKUP(L13,G:I,3,0)-VLOOKUP(L13,G:I,2,0),NA())</f>
        <v>6818.07</v>
      </c>
      <c r="O13" s="11">
        <f t="shared" si="0"/>
        <v>0.2326509929707227</v>
      </c>
      <c r="Q13" t="s">
        <v>30</v>
      </c>
      <c r="R13" t="s">
        <v>109</v>
      </c>
      <c r="S13" s="8">
        <v>5856.4</v>
      </c>
      <c r="T13">
        <v>121</v>
      </c>
      <c r="V13">
        <f ca="1">RANK(Y13,_xlfn.ANCHORARRAY(Y3))</f>
        <v>31</v>
      </c>
      <c r="W13" t="str">
        <f ca="1"/>
        <v>Product11</v>
      </c>
      <c r="X13" t="str">
        <f ca="1"/>
        <v>Lt</v>
      </c>
      <c r="Y13" s="13">
        <f ca="1"/>
        <v>5856.4</v>
      </c>
      <c r="Z13">
        <f ca="1"/>
        <v>121</v>
      </c>
    </row>
    <row r="14" spans="1:43" x14ac:dyDescent="0.3">
      <c r="A14" s="10">
        <v>13</v>
      </c>
      <c r="B14" s="8">
        <v>8084.26</v>
      </c>
      <c r="L14" s="10" t="s">
        <v>134</v>
      </c>
      <c r="M14" s="8">
        <f>IF(M1=TRUE,VLOOKUP(L14,G:I,3,0),NA())</f>
        <v>37097.979999999996</v>
      </c>
      <c r="N14" s="8">
        <f>IF(N1=TRUE,VLOOKUP(L14,G:I,3,0)-VLOOKUP(L14,G:I,2,0),NA())</f>
        <v>5963.9799999999959</v>
      </c>
      <c r="O14" s="11">
        <f t="shared" si="0"/>
        <v>0.19155842487312894</v>
      </c>
      <c r="Q14" t="s">
        <v>32</v>
      </c>
      <c r="R14" t="s">
        <v>9</v>
      </c>
      <c r="S14" s="8">
        <v>11582.910000000003</v>
      </c>
      <c r="T14">
        <v>123</v>
      </c>
      <c r="V14">
        <f ca="1">RANK(Y14,_xlfn.ANCHORARRAY(Y3))</f>
        <v>13</v>
      </c>
      <c r="W14" t="str">
        <f ca="1"/>
        <v>Product12</v>
      </c>
      <c r="X14" t="str">
        <f ca="1"/>
        <v>Kg</v>
      </c>
      <c r="Y14" s="13">
        <f ca="1"/>
        <v>11582.910000000003</v>
      </c>
      <c r="Z14">
        <f ca="1"/>
        <v>123</v>
      </c>
    </row>
    <row r="15" spans="1:43" x14ac:dyDescent="0.3">
      <c r="A15" s="10">
        <v>14</v>
      </c>
      <c r="B15" s="8">
        <v>9461.1400000000012</v>
      </c>
      <c r="Q15" t="s">
        <v>34</v>
      </c>
      <c r="R15" t="s">
        <v>9</v>
      </c>
      <c r="S15" s="8">
        <v>8423.52</v>
      </c>
      <c r="T15">
        <v>69</v>
      </c>
      <c r="V15">
        <f ca="1">RANK(Y15,_xlfn.ANCHORARRAY(Y3))</f>
        <v>22</v>
      </c>
      <c r="W15" t="str">
        <f ca="1"/>
        <v>Product13</v>
      </c>
      <c r="X15" t="str">
        <f ca="1"/>
        <v>Kg</v>
      </c>
      <c r="Y15" s="13">
        <f ca="1"/>
        <v>8423.52</v>
      </c>
      <c r="Z15">
        <f ca="1"/>
        <v>69</v>
      </c>
    </row>
    <row r="16" spans="1:43" x14ac:dyDescent="0.3">
      <c r="A16" s="10">
        <v>15</v>
      </c>
      <c r="B16" s="8">
        <v>12189.7</v>
      </c>
      <c r="Q16" t="s">
        <v>36</v>
      </c>
      <c r="R16" t="s">
        <v>9</v>
      </c>
      <c r="S16" s="8">
        <v>12764.640000000001</v>
      </c>
      <c r="T16">
        <v>87</v>
      </c>
      <c r="V16">
        <f ca="1">RANK(Y16,_xlfn.ANCHORARRAY(Y3))</f>
        <v>12</v>
      </c>
      <c r="W16" t="str">
        <f ca="1"/>
        <v>Product14</v>
      </c>
      <c r="X16" t="str">
        <f ca="1"/>
        <v>Kg</v>
      </c>
      <c r="Y16" s="13">
        <f ca="1"/>
        <v>12764.640000000001</v>
      </c>
      <c r="Z16">
        <f ca="1"/>
        <v>87</v>
      </c>
    </row>
    <row r="17" spans="1:26" x14ac:dyDescent="0.3">
      <c r="A17" s="10">
        <v>16</v>
      </c>
      <c r="B17" s="8">
        <v>12762.63</v>
      </c>
      <c r="Q17" t="s">
        <v>38</v>
      </c>
      <c r="R17" t="s">
        <v>111</v>
      </c>
      <c r="S17" s="8">
        <v>1839.2399999999998</v>
      </c>
      <c r="T17">
        <v>117</v>
      </c>
      <c r="V17">
        <f ca="1">RANK(Y17,_xlfn.ANCHORARRAY(Y3))</f>
        <v>41</v>
      </c>
      <c r="W17" t="str">
        <f ca="1"/>
        <v>Product15</v>
      </c>
      <c r="X17" t="str">
        <f ca="1"/>
        <v>No.</v>
      </c>
      <c r="Y17" s="13">
        <f ca="1"/>
        <v>1839.2399999999998</v>
      </c>
      <c r="Z17">
        <f ca="1"/>
        <v>117</v>
      </c>
    </row>
    <row r="18" spans="1:26" x14ac:dyDescent="0.3">
      <c r="A18" s="10">
        <v>17</v>
      </c>
      <c r="B18" s="8">
        <v>3659.24</v>
      </c>
      <c r="Q18" t="s">
        <v>40</v>
      </c>
      <c r="R18" t="s">
        <v>111</v>
      </c>
      <c r="S18" s="8">
        <v>1996.8</v>
      </c>
      <c r="T18">
        <v>120</v>
      </c>
      <c r="V18">
        <f ca="1">RANK(Y18,_xlfn.ANCHORARRAY(Y3))</f>
        <v>40</v>
      </c>
      <c r="W18" t="str">
        <f ca="1"/>
        <v>Product16</v>
      </c>
      <c r="X18" t="str">
        <f ca="1"/>
        <v>No.</v>
      </c>
      <c r="Y18" s="13">
        <f ca="1"/>
        <v>1996.8</v>
      </c>
      <c r="Z18">
        <f ca="1"/>
        <v>120</v>
      </c>
    </row>
    <row r="19" spans="1:26" x14ac:dyDescent="0.3">
      <c r="A19" s="10">
        <v>18</v>
      </c>
      <c r="B19" s="8">
        <v>18582.390000000003</v>
      </c>
      <c r="Q19" t="s">
        <v>42</v>
      </c>
      <c r="R19" t="s">
        <v>110</v>
      </c>
      <c r="S19" s="8">
        <v>9877.1400000000012</v>
      </c>
      <c r="T19">
        <v>63</v>
      </c>
      <c r="V19">
        <f ca="1">RANK(Y19,_xlfn.ANCHORARRAY(Y3))</f>
        <v>18</v>
      </c>
      <c r="W19" t="str">
        <f ca="1"/>
        <v>Product17</v>
      </c>
      <c r="X19" t="str">
        <f ca="1"/>
        <v>Ft</v>
      </c>
      <c r="Y19" s="13">
        <f ca="1"/>
        <v>9877.1400000000012</v>
      </c>
      <c r="Z19">
        <f ca="1"/>
        <v>63</v>
      </c>
    </row>
    <row r="20" spans="1:26" x14ac:dyDescent="0.3">
      <c r="A20" s="10">
        <v>19</v>
      </c>
      <c r="B20" s="8">
        <v>10204.229999999998</v>
      </c>
      <c r="Q20" t="s">
        <v>44</v>
      </c>
      <c r="R20" t="s">
        <v>111</v>
      </c>
      <c r="S20" s="8">
        <v>4035.2200000000003</v>
      </c>
      <c r="T20">
        <v>82</v>
      </c>
      <c r="V20">
        <f ca="1">RANK(Y20,_xlfn.ANCHORARRAY(Y3))</f>
        <v>36</v>
      </c>
      <c r="W20" t="str">
        <f ca="1"/>
        <v>Product18</v>
      </c>
      <c r="X20" t="str">
        <f ca="1"/>
        <v>No.</v>
      </c>
      <c r="Y20" s="13">
        <f ca="1"/>
        <v>4035.2200000000003</v>
      </c>
      <c r="Z20">
        <f ca="1"/>
        <v>82</v>
      </c>
    </row>
    <row r="21" spans="1:26" x14ac:dyDescent="0.3">
      <c r="A21" s="10">
        <v>20</v>
      </c>
      <c r="B21" s="8">
        <v>20482.78</v>
      </c>
      <c r="Q21" t="s">
        <v>46</v>
      </c>
      <c r="R21" t="s">
        <v>110</v>
      </c>
      <c r="S21" s="8">
        <v>20160</v>
      </c>
      <c r="T21">
        <v>96</v>
      </c>
      <c r="V21">
        <f ca="1">RANK(Y21,_xlfn.ANCHORARRAY(Y3))</f>
        <v>4</v>
      </c>
      <c r="W21" t="str">
        <f ca="1"/>
        <v>Product19</v>
      </c>
      <c r="X21" t="str">
        <f ca="1"/>
        <v>Ft</v>
      </c>
      <c r="Y21" s="13">
        <f ca="1"/>
        <v>20160</v>
      </c>
      <c r="Z21">
        <f ca="1"/>
        <v>96</v>
      </c>
    </row>
    <row r="22" spans="1:26" x14ac:dyDescent="0.3">
      <c r="A22" s="10">
        <v>21</v>
      </c>
      <c r="B22" s="8">
        <v>10665.4</v>
      </c>
      <c r="Q22" t="s">
        <v>48</v>
      </c>
      <c r="R22" t="s">
        <v>109</v>
      </c>
      <c r="S22" s="8">
        <v>8006.25</v>
      </c>
      <c r="T22">
        <v>105</v>
      </c>
      <c r="V22">
        <f ca="1">RANK(Y22,_xlfn.ANCHORARRAY(Y3))</f>
        <v>23</v>
      </c>
      <c r="W22" t="str">
        <f ca="1"/>
        <v>Product20</v>
      </c>
      <c r="X22" t="str">
        <f ca="1"/>
        <v>Lt</v>
      </c>
      <c r="Y22" s="13">
        <f ca="1"/>
        <v>8006.25</v>
      </c>
      <c r="Z22">
        <f ca="1"/>
        <v>105</v>
      </c>
    </row>
    <row r="23" spans="1:26" x14ac:dyDescent="0.3">
      <c r="A23" s="10">
        <v>22</v>
      </c>
      <c r="B23" s="8">
        <v>11315.839999999997</v>
      </c>
      <c r="Q23" t="s">
        <v>51</v>
      </c>
      <c r="R23" t="s">
        <v>110</v>
      </c>
      <c r="S23" s="8">
        <v>10727.64</v>
      </c>
      <c r="T23">
        <v>66</v>
      </c>
      <c r="V23">
        <f ca="1">RANK(Y23,_xlfn.ANCHORARRAY(Y3))</f>
        <v>14</v>
      </c>
      <c r="W23" t="str">
        <f ca="1"/>
        <v>Product21</v>
      </c>
      <c r="X23" t="str">
        <f ca="1"/>
        <v>Ft</v>
      </c>
      <c r="Y23" s="13">
        <f ca="1"/>
        <v>10727.64</v>
      </c>
      <c r="Z23">
        <f ca="1"/>
        <v>66</v>
      </c>
    </row>
    <row r="24" spans="1:26" x14ac:dyDescent="0.3">
      <c r="A24" s="10">
        <v>23</v>
      </c>
      <c r="B24" s="8">
        <v>18818.189999999999</v>
      </c>
      <c r="Q24" t="s">
        <v>53</v>
      </c>
      <c r="R24" t="s">
        <v>110</v>
      </c>
      <c r="S24" s="8">
        <v>9909.9</v>
      </c>
      <c r="T24">
        <v>70</v>
      </c>
      <c r="V24">
        <f ca="1">RANK(Y24,_xlfn.ANCHORARRAY(Y3))</f>
        <v>17</v>
      </c>
      <c r="W24" t="str">
        <f ca="1"/>
        <v>Product22</v>
      </c>
      <c r="X24" t="str">
        <f ca="1"/>
        <v>Ft</v>
      </c>
      <c r="Y24" s="13">
        <f ca="1"/>
        <v>9909.9</v>
      </c>
      <c r="Z24">
        <f ca="1"/>
        <v>70</v>
      </c>
    </row>
    <row r="25" spans="1:26" x14ac:dyDescent="0.3">
      <c r="A25" s="10">
        <v>24</v>
      </c>
      <c r="B25" s="8">
        <v>11488.4</v>
      </c>
      <c r="Q25" t="s">
        <v>55</v>
      </c>
      <c r="R25" t="s">
        <v>110</v>
      </c>
      <c r="S25" s="8">
        <v>12853.560000000001</v>
      </c>
      <c r="T25">
        <v>86</v>
      </c>
      <c r="V25">
        <f ca="1">RANK(Y25,_xlfn.ANCHORARRAY(Y3))</f>
        <v>11</v>
      </c>
      <c r="W25" t="str">
        <f ca="1"/>
        <v>Product23</v>
      </c>
      <c r="X25" t="str">
        <f ca="1"/>
        <v>Ft</v>
      </c>
      <c r="Y25" s="13">
        <f ca="1"/>
        <v>12853.560000000001</v>
      </c>
      <c r="Z25">
        <f ca="1"/>
        <v>86</v>
      </c>
    </row>
    <row r="26" spans="1:26" x14ac:dyDescent="0.3">
      <c r="A26" s="10">
        <v>25</v>
      </c>
      <c r="B26" s="8">
        <v>18688.430000000004</v>
      </c>
      <c r="Q26" t="s">
        <v>57</v>
      </c>
      <c r="R26" t="s">
        <v>110</v>
      </c>
      <c r="S26" s="8">
        <v>10202.400000000001</v>
      </c>
      <c r="T26">
        <v>65</v>
      </c>
      <c r="V26">
        <f ca="1">RANK(Y26,_xlfn.ANCHORARRAY(Y3))</f>
        <v>16</v>
      </c>
      <c r="W26" t="str">
        <f ca="1"/>
        <v>Product24</v>
      </c>
      <c r="X26" t="str">
        <f ca="1"/>
        <v>Ft</v>
      </c>
      <c r="Y26" s="13">
        <f ca="1"/>
        <v>10202.400000000001</v>
      </c>
      <c r="Z26">
        <f ca="1"/>
        <v>65</v>
      </c>
    </row>
    <row r="27" spans="1:26" x14ac:dyDescent="0.3">
      <c r="A27" s="10">
        <v>26</v>
      </c>
      <c r="B27" s="8">
        <v>13710.079999999998</v>
      </c>
      <c r="Q27" t="s">
        <v>59</v>
      </c>
      <c r="R27" t="s">
        <v>111</v>
      </c>
      <c r="S27" s="8">
        <v>599.7600000000001</v>
      </c>
      <c r="T27">
        <v>72</v>
      </c>
      <c r="V27">
        <f ca="1">RANK(Y27,_xlfn.ANCHORARRAY(Y3))</f>
        <v>43</v>
      </c>
      <c r="W27" t="str">
        <f ca="1"/>
        <v>Product25</v>
      </c>
      <c r="X27" t="str">
        <f ca="1"/>
        <v>No.</v>
      </c>
      <c r="Y27" s="13">
        <f ca="1"/>
        <v>599.7600000000001</v>
      </c>
      <c r="Z27">
        <f ca="1"/>
        <v>72</v>
      </c>
    </row>
    <row r="28" spans="1:26" x14ac:dyDescent="0.3">
      <c r="A28" s="10">
        <v>27</v>
      </c>
      <c r="B28" s="8">
        <v>11440.67</v>
      </c>
      <c r="Q28" t="s">
        <v>61</v>
      </c>
      <c r="R28" t="s">
        <v>111</v>
      </c>
      <c r="S28" s="8">
        <v>2761.9200000000005</v>
      </c>
      <c r="T28">
        <v>112</v>
      </c>
      <c r="V28">
        <f ca="1">RANK(Y28,_xlfn.ANCHORARRAY(Y3))</f>
        <v>38</v>
      </c>
      <c r="W28" t="str">
        <f ca="1"/>
        <v>Product26</v>
      </c>
      <c r="X28" t="str">
        <f ca="1"/>
        <v>No.</v>
      </c>
      <c r="Y28" s="13">
        <f ca="1"/>
        <v>2761.9200000000005</v>
      </c>
      <c r="Z28">
        <f ca="1"/>
        <v>112</v>
      </c>
    </row>
    <row r="29" spans="1:26" x14ac:dyDescent="0.3">
      <c r="A29" s="10">
        <v>28</v>
      </c>
      <c r="B29" s="8">
        <v>13306.16</v>
      </c>
      <c r="Q29" t="s">
        <v>64</v>
      </c>
      <c r="R29" t="s">
        <v>109</v>
      </c>
      <c r="S29" s="8">
        <v>6226.0800000000008</v>
      </c>
      <c r="T29">
        <v>109</v>
      </c>
      <c r="V29">
        <f ca="1">RANK(Y29,_xlfn.ANCHORARRAY(Y3))</f>
        <v>28</v>
      </c>
      <c r="W29" t="str">
        <f ca="1"/>
        <v>Product27</v>
      </c>
      <c r="X29" t="str">
        <f ca="1"/>
        <v>Lt</v>
      </c>
      <c r="Y29" s="13">
        <f ca="1"/>
        <v>6226.0800000000008</v>
      </c>
      <c r="Z29">
        <f ca="1"/>
        <v>109</v>
      </c>
    </row>
    <row r="30" spans="1:26" x14ac:dyDescent="0.3">
      <c r="A30" s="10">
        <v>29</v>
      </c>
      <c r="B30" s="8">
        <v>8794.48</v>
      </c>
      <c r="Q30" t="s">
        <v>66</v>
      </c>
      <c r="R30" t="s">
        <v>111</v>
      </c>
      <c r="S30" s="8">
        <v>4682.72</v>
      </c>
      <c r="T30">
        <v>112</v>
      </c>
      <c r="V30">
        <f ca="1">RANK(Y30,_xlfn.ANCHORARRAY(Y3))</f>
        <v>34</v>
      </c>
      <c r="W30" t="str">
        <f ca="1"/>
        <v>Product28</v>
      </c>
      <c r="X30" t="str">
        <f ca="1"/>
        <v>No.</v>
      </c>
      <c r="Y30" s="13">
        <f ca="1"/>
        <v>4682.72</v>
      </c>
      <c r="Z30">
        <f ca="1"/>
        <v>112</v>
      </c>
    </row>
    <row r="31" spans="1:26" x14ac:dyDescent="0.3">
      <c r="A31" s="10">
        <v>30</v>
      </c>
      <c r="B31" s="8">
        <v>16666.269999999997</v>
      </c>
      <c r="Q31" t="s">
        <v>68</v>
      </c>
      <c r="R31" t="s">
        <v>109</v>
      </c>
      <c r="S31" s="8">
        <v>5523.44</v>
      </c>
      <c r="T31">
        <v>104</v>
      </c>
      <c r="V31">
        <f ca="1">RANK(Y31,_xlfn.ANCHORARRAY(Y3))</f>
        <v>32</v>
      </c>
      <c r="W31" t="str">
        <f ca="1"/>
        <v>Product29</v>
      </c>
      <c r="X31" t="str">
        <f ca="1"/>
        <v>Lt</v>
      </c>
      <c r="Y31" s="13">
        <f ca="1"/>
        <v>5523.44</v>
      </c>
      <c r="Z31">
        <f ca="1"/>
        <v>104</v>
      </c>
    </row>
    <row r="32" spans="1:26" x14ac:dyDescent="0.3">
      <c r="A32" s="10">
        <v>31</v>
      </c>
      <c r="B32" s="8">
        <v>6920.0999999999995</v>
      </c>
      <c r="Q32" t="s">
        <v>70</v>
      </c>
      <c r="R32" t="s">
        <v>110</v>
      </c>
      <c r="S32" s="8">
        <v>22945.919999999998</v>
      </c>
      <c r="T32">
        <v>114</v>
      </c>
      <c r="V32">
        <f ca="1">RANK(Y32,_xlfn.ANCHORARRAY(Y3))</f>
        <v>2</v>
      </c>
      <c r="W32" t="str">
        <f ca="1"/>
        <v>Product30</v>
      </c>
      <c r="X32" t="str">
        <f ca="1"/>
        <v>Ft</v>
      </c>
      <c r="Y32" s="13">
        <f ca="1"/>
        <v>22945.919999999998</v>
      </c>
      <c r="Z32">
        <f ca="1"/>
        <v>114</v>
      </c>
    </row>
    <row r="33" spans="17:26" x14ac:dyDescent="0.3">
      <c r="Q33" t="s">
        <v>72</v>
      </c>
      <c r="R33" t="s">
        <v>9</v>
      </c>
      <c r="S33" s="8">
        <v>6249.5999999999995</v>
      </c>
      <c r="T33">
        <v>60</v>
      </c>
      <c r="V33">
        <f ca="1">RANK(Y33,_xlfn.ANCHORARRAY(Y3))</f>
        <v>27</v>
      </c>
      <c r="W33" t="str">
        <f ca="1"/>
        <v>Product31</v>
      </c>
      <c r="X33" t="str">
        <f ca="1"/>
        <v>Kg</v>
      </c>
      <c r="Y33" s="13">
        <f ca="1"/>
        <v>6249.5999999999995</v>
      </c>
      <c r="Z33">
        <f ca="1"/>
        <v>60</v>
      </c>
    </row>
    <row r="34" spans="17:26" x14ac:dyDescent="0.3">
      <c r="Q34" t="s">
        <v>74</v>
      </c>
      <c r="R34" t="s">
        <v>9</v>
      </c>
      <c r="S34" s="8">
        <v>16329.72</v>
      </c>
      <c r="T34">
        <v>139</v>
      </c>
      <c r="V34">
        <f ca="1">RANK(Y34,_xlfn.ANCHORARRAY(Y3))</f>
        <v>7</v>
      </c>
      <c r="W34" t="str">
        <f ca="1"/>
        <v>Product32</v>
      </c>
      <c r="X34" t="str">
        <f ca="1"/>
        <v>Kg</v>
      </c>
      <c r="Y34" s="13">
        <f ca="1"/>
        <v>16329.72</v>
      </c>
      <c r="Z34">
        <f ca="1"/>
        <v>139</v>
      </c>
    </row>
    <row r="35" spans="17:26" x14ac:dyDescent="0.3">
      <c r="Q35" t="s">
        <v>76</v>
      </c>
      <c r="R35" t="s">
        <v>9</v>
      </c>
      <c r="S35" s="8">
        <v>13645.800000000001</v>
      </c>
      <c r="T35">
        <v>114</v>
      </c>
      <c r="V35">
        <f ca="1">RANK(Y35,_xlfn.ANCHORARRAY(Y3))</f>
        <v>9</v>
      </c>
      <c r="W35" t="str">
        <f ca="1"/>
        <v>Product33</v>
      </c>
      <c r="X35" t="str">
        <f ca="1"/>
        <v>Kg</v>
      </c>
      <c r="Y35" s="13">
        <f ca="1"/>
        <v>13645.800000000001</v>
      </c>
      <c r="Z35">
        <f ca="1"/>
        <v>114</v>
      </c>
    </row>
    <row r="36" spans="17:26" x14ac:dyDescent="0.3">
      <c r="Q36" t="s">
        <v>78</v>
      </c>
      <c r="R36" t="s">
        <v>109</v>
      </c>
      <c r="S36" s="8">
        <v>8978.2000000000007</v>
      </c>
      <c r="T36">
        <v>154</v>
      </c>
      <c r="V36">
        <f ca="1">RANK(Y36,_xlfn.ANCHORARRAY(Y3))</f>
        <v>20</v>
      </c>
      <c r="W36" t="str">
        <f ca="1"/>
        <v>Product34</v>
      </c>
      <c r="X36" t="str">
        <f ca="1"/>
        <v>Lt</v>
      </c>
      <c r="Y36" s="13">
        <f ca="1"/>
        <v>8978.2000000000007</v>
      </c>
      <c r="Z36">
        <f ca="1"/>
        <v>154</v>
      </c>
    </row>
    <row r="37" spans="17:26" x14ac:dyDescent="0.3">
      <c r="Q37" t="s">
        <v>80</v>
      </c>
      <c r="R37" t="s">
        <v>111</v>
      </c>
      <c r="S37" s="8">
        <v>703.5</v>
      </c>
      <c r="T37">
        <v>105</v>
      </c>
      <c r="V37">
        <f ca="1">RANK(Y37,_xlfn.ANCHORARRAY(Y3))</f>
        <v>42</v>
      </c>
      <c r="W37" t="str">
        <f ca="1"/>
        <v>Product35</v>
      </c>
      <c r="X37" t="str">
        <f ca="1"/>
        <v>No.</v>
      </c>
      <c r="Y37" s="13">
        <f ca="1"/>
        <v>703.5</v>
      </c>
      <c r="Z37">
        <f ca="1"/>
        <v>105</v>
      </c>
    </row>
    <row r="38" spans="17:26" x14ac:dyDescent="0.3">
      <c r="Q38" t="s">
        <v>82</v>
      </c>
      <c r="R38" t="s">
        <v>9</v>
      </c>
      <c r="S38" s="8">
        <v>7222.5</v>
      </c>
      <c r="T38">
        <v>75</v>
      </c>
      <c r="V38">
        <f ca="1">RANK(Y38,_xlfn.ANCHORARRAY(Y3))</f>
        <v>25</v>
      </c>
      <c r="W38" t="str">
        <f ca="1"/>
        <v>Product36</v>
      </c>
      <c r="X38" t="str">
        <f ca="1"/>
        <v>Kg</v>
      </c>
      <c r="Y38" s="13">
        <f ca="1"/>
        <v>7222.5</v>
      </c>
      <c r="Z38">
        <f ca="1"/>
        <v>75</v>
      </c>
    </row>
    <row r="39" spans="17:26" x14ac:dyDescent="0.3">
      <c r="Q39" t="s">
        <v>84</v>
      </c>
      <c r="R39" t="s">
        <v>9</v>
      </c>
      <c r="S39" s="8">
        <v>5145.6000000000004</v>
      </c>
      <c r="T39">
        <v>60</v>
      </c>
      <c r="V39">
        <f ca="1">RANK(Y39,_xlfn.ANCHORARRAY(Y3))</f>
        <v>33</v>
      </c>
      <c r="W39" t="str">
        <f ca="1"/>
        <v>Product37</v>
      </c>
      <c r="X39" t="str">
        <f ca="1"/>
        <v>Kg</v>
      </c>
      <c r="Y39" s="13">
        <f ca="1"/>
        <v>5145.6000000000004</v>
      </c>
      <c r="Z39">
        <f ca="1"/>
        <v>60</v>
      </c>
    </row>
    <row r="40" spans="17:26" x14ac:dyDescent="0.3">
      <c r="Q40" t="s">
        <v>87</v>
      </c>
      <c r="R40" t="s">
        <v>9</v>
      </c>
      <c r="S40" s="8">
        <v>8871.1200000000008</v>
      </c>
      <c r="T40">
        <v>111</v>
      </c>
      <c r="V40">
        <f ca="1">RANK(Y40,_xlfn.ANCHORARRAY(Y3))</f>
        <v>21</v>
      </c>
      <c r="W40" t="str">
        <f ca="1"/>
        <v>Product38</v>
      </c>
      <c r="X40" t="str">
        <f ca="1"/>
        <v>Kg</v>
      </c>
      <c r="Y40" s="13">
        <f ca="1"/>
        <v>8871.1200000000008</v>
      </c>
      <c r="Z40">
        <f ca="1"/>
        <v>111</v>
      </c>
    </row>
    <row r="41" spans="17:26" x14ac:dyDescent="0.3">
      <c r="Q41" t="s">
        <v>89</v>
      </c>
      <c r="R41" t="s">
        <v>111</v>
      </c>
      <c r="S41" s="8">
        <v>3957.15</v>
      </c>
      <c r="T41">
        <v>93</v>
      </c>
      <c r="V41">
        <f ca="1">RANK(Y41,_xlfn.ANCHORARRAY(Y3))</f>
        <v>37</v>
      </c>
      <c r="W41" t="str">
        <f ca="1"/>
        <v>Product39</v>
      </c>
      <c r="X41" t="str">
        <f ca="1"/>
        <v>No.</v>
      </c>
      <c r="Y41" s="13">
        <f ca="1"/>
        <v>3957.15</v>
      </c>
      <c r="Z41">
        <f ca="1"/>
        <v>93</v>
      </c>
    </row>
    <row r="42" spans="17:26" x14ac:dyDescent="0.3">
      <c r="Q42" t="s">
        <v>91</v>
      </c>
      <c r="R42" t="s">
        <v>9</v>
      </c>
      <c r="S42" s="8">
        <v>7718.4000000000005</v>
      </c>
      <c r="T42">
        <v>67</v>
      </c>
      <c r="V42">
        <f ca="1">RANK(Y42,_xlfn.ANCHORARRAY(Y3))</f>
        <v>24</v>
      </c>
      <c r="W42" t="str">
        <f ca="1"/>
        <v>Product40</v>
      </c>
      <c r="X42" t="str">
        <f ca="1"/>
        <v>Kg</v>
      </c>
      <c r="Y42" s="13">
        <f ca="1"/>
        <v>7718.4000000000005</v>
      </c>
      <c r="Z42">
        <f ca="1"/>
        <v>67</v>
      </c>
    </row>
    <row r="43" spans="17:26" x14ac:dyDescent="0.3">
      <c r="Q43" t="s">
        <v>93</v>
      </c>
      <c r="R43" t="s">
        <v>110</v>
      </c>
      <c r="S43" s="8">
        <v>22952.16</v>
      </c>
      <c r="T43">
        <v>132</v>
      </c>
      <c r="V43">
        <f ca="1">RANK(Y43,_xlfn.ANCHORARRAY(Y3))</f>
        <v>1</v>
      </c>
      <c r="W43" t="str">
        <f ca="1"/>
        <v>Product41</v>
      </c>
      <c r="X43" t="str">
        <f ca="1"/>
        <v>Ft</v>
      </c>
      <c r="Y43" s="13">
        <f ca="1"/>
        <v>22952.16</v>
      </c>
      <c r="Z43">
        <f ca="1"/>
        <v>132</v>
      </c>
    </row>
    <row r="44" spans="17:26" x14ac:dyDescent="0.3">
      <c r="Q44" t="s">
        <v>95</v>
      </c>
      <c r="R44" t="s">
        <v>110</v>
      </c>
      <c r="S44" s="8">
        <v>20574</v>
      </c>
      <c r="T44">
        <v>127</v>
      </c>
      <c r="V44">
        <f ca="1">RANK(Y44,_xlfn.ANCHORARRAY(Y3))</f>
        <v>3</v>
      </c>
      <c r="W44" t="str">
        <f ca="1"/>
        <v>Product42</v>
      </c>
      <c r="X44" t="str">
        <f ca="1"/>
        <v>Ft</v>
      </c>
      <c r="Y44" s="13">
        <f ca="1"/>
        <v>20574</v>
      </c>
      <c r="Z44">
        <f ca="1"/>
        <v>127</v>
      </c>
    </row>
    <row r="45" spans="17:26" x14ac:dyDescent="0.3">
      <c r="Q45" t="s">
        <v>97</v>
      </c>
      <c r="R45" t="s">
        <v>9</v>
      </c>
      <c r="S45" s="8">
        <v>6064.8399999999992</v>
      </c>
      <c r="T45">
        <v>73</v>
      </c>
      <c r="V45">
        <f ca="1">RANK(Y45,_xlfn.ANCHORARRAY(Y3))</f>
        <v>29</v>
      </c>
      <c r="W45" t="str">
        <f ca="1"/>
        <v>Product43</v>
      </c>
      <c r="X45" t="str">
        <f ca="1"/>
        <v>Kg</v>
      </c>
      <c r="Y45" s="13">
        <f ca="1"/>
        <v>6064.8399999999992</v>
      </c>
      <c r="Z45">
        <f ca="1"/>
        <v>73</v>
      </c>
    </row>
    <row r="46" spans="17:26" x14ac:dyDescent="0.3">
      <c r="Q46" t="s">
        <v>99</v>
      </c>
      <c r="R46" t="s">
        <v>9</v>
      </c>
      <c r="S46" s="8">
        <v>16333.92</v>
      </c>
      <c r="T46">
        <v>199</v>
      </c>
      <c r="V46">
        <f ca="1">RANK(Y46,_xlfn.ANCHORARRAY(Y3))</f>
        <v>6</v>
      </c>
      <c r="W46" t="str">
        <f ca="1"/>
        <v>Product44</v>
      </c>
      <c r="X46" t="str">
        <f ca="1"/>
        <v>Kg</v>
      </c>
      <c r="Y46" s="13">
        <f ca="1"/>
        <v>16333.92</v>
      </c>
      <c r="Z46">
        <f ca="1"/>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43450-740C-42C5-9B8E-941F7F4D8F1B}">
  <sheetPr>
    <tabColor theme="6" tint="0.39997558519241921"/>
  </sheetPr>
  <dimension ref="A1"/>
  <sheetViews>
    <sheetView showGridLines="0" tabSelected="1" zoomScale="55" zoomScaleNormal="55" workbookViewId="0">
      <selection activeCell="AB12" sqref="AB12"/>
    </sheetView>
  </sheetViews>
  <sheetFormatPr defaultRowHeight="14.4" x14ac:dyDescent="0.3"/>
  <sheetData/>
  <pageMargins left="0.7" right="0.7" top="0.75" bottom="0.75" header="0.3" footer="0.3"/>
  <pageSetup scale="5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6</xdr:col>
                    <xdr:colOff>297180</xdr:colOff>
                    <xdr:row>12</xdr:row>
                    <xdr:rowOff>114300</xdr:rowOff>
                  </from>
                  <to>
                    <xdr:col>6</xdr:col>
                    <xdr:colOff>502920</xdr:colOff>
                    <xdr:row>14</xdr:row>
                    <xdr:rowOff>129540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7</xdr:col>
                    <xdr:colOff>213360</xdr:colOff>
                    <xdr:row>12</xdr:row>
                    <xdr:rowOff>99060</xdr:rowOff>
                  </from>
                  <to>
                    <xdr:col>7</xdr:col>
                    <xdr:colOff>426720</xdr:colOff>
                    <xdr:row>14</xdr:row>
                    <xdr:rowOff>114300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8</xdr:col>
                    <xdr:colOff>137160</xdr:colOff>
                    <xdr:row>12</xdr:row>
                    <xdr:rowOff>99060</xdr:rowOff>
                  </from>
                  <to>
                    <xdr:col>8</xdr:col>
                    <xdr:colOff>342900</xdr:colOff>
                    <xdr:row>14</xdr:row>
                    <xdr:rowOff>114300</xdr:rowOff>
                  </to>
                </anchor>
              </controlPr>
            </control>
          </mc:Choice>
        </mc:AlternateContent>
        <mc:AlternateContent xmlns:mc="http://schemas.openxmlformats.org/markup-compatibility/2006">
          <mc:Choice Requires="x14">
            <control shapeId="2052" r:id="rId7" name="Scroll Bar 4">
              <controlPr defaultSize="0" autoPict="0">
                <anchor moveWithCells="1">
                  <from>
                    <xdr:col>9</xdr:col>
                    <xdr:colOff>525780</xdr:colOff>
                    <xdr:row>14</xdr:row>
                    <xdr:rowOff>121920</xdr:rowOff>
                  </from>
                  <to>
                    <xdr:col>10</xdr:col>
                    <xdr:colOff>91440</xdr:colOff>
                    <xdr:row>26</xdr:row>
                    <xdr:rowOff>68580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Khoa - Đặng Đình</cp:lastModifiedBy>
  <dcterms:created xsi:type="dcterms:W3CDTF">2021-11-03T11:40:02Z</dcterms:created>
  <dcterms:modified xsi:type="dcterms:W3CDTF">2025-03-28T11:25:55Z</dcterms:modified>
</cp:coreProperties>
</file>